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xr:revisionPtr revIDLastSave="278" documentId="8_{423B8AE5-42A1-43F9-8606-5D2BC53972DD}" xr6:coauthVersionLast="47" xr6:coauthVersionMax="47" xr10:uidLastSave="{DFDFAB14-D83D-40BC-833B-5CF8A816837A}"/>
  <bookViews>
    <workbookView xWindow="-120" yWindow="-120" windowWidth="20730" windowHeight="11160" xr2:uid="{9F0FCB8A-3FFF-48AD-89EF-215B691261D8}"/>
  </bookViews>
  <sheets>
    <sheet name="Raw" sheetId="1" r:id="rId1"/>
    <sheet name="Formulae" sheetId="2" r:id="rId2"/>
    <sheet name="Sorted" sheetId="3" r:id="rId3"/>
    <sheet name="Chart" sheetId="5" r:id="rId4"/>
    <sheet name="Filtered" sheetId="4" r:id="rId5"/>
    <sheet name="Show Formula" sheetId="6" r:id="rId6"/>
  </sheets>
  <definedNames>
    <definedName name="_xlnm._FilterDatabase" localSheetId="4" hidden="1">Filtered!$A$10:$L$21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" l="1"/>
  <c r="G20" i="6"/>
  <c r="H20" i="6" s="1"/>
  <c r="I19" i="6"/>
  <c r="G19" i="6"/>
  <c r="H19" i="6" s="1"/>
  <c r="J19" i="6" s="1"/>
  <c r="G18" i="6"/>
  <c r="H18" i="6" s="1"/>
  <c r="G17" i="6"/>
  <c r="H17" i="6" s="1"/>
  <c r="G16" i="6"/>
  <c r="H16" i="6" s="1"/>
  <c r="G15" i="6"/>
  <c r="H15" i="6" s="1"/>
  <c r="G14" i="6"/>
  <c r="I14" i="6" s="1"/>
  <c r="G13" i="6"/>
  <c r="I13" i="6" s="1"/>
  <c r="G12" i="6"/>
  <c r="H12" i="6" s="1"/>
  <c r="I11" i="6"/>
  <c r="H11" i="6"/>
  <c r="G20" i="4"/>
  <c r="G19" i="4"/>
  <c r="H19" i="4" s="1"/>
  <c r="G18" i="4"/>
  <c r="I18" i="4" s="1"/>
  <c r="G17" i="4"/>
  <c r="I17" i="4" s="1"/>
  <c r="G16" i="4"/>
  <c r="I16" i="4" s="1"/>
  <c r="G15" i="4"/>
  <c r="H15" i="4" s="1"/>
  <c r="G14" i="4"/>
  <c r="H14" i="4" s="1"/>
  <c r="G13" i="4"/>
  <c r="I13" i="4" s="1"/>
  <c r="G12" i="4"/>
  <c r="I12" i="4" s="1"/>
  <c r="G11" i="4"/>
  <c r="H11" i="4" s="1"/>
  <c r="G18" i="3"/>
  <c r="H18" i="3" s="1"/>
  <c r="G11" i="2"/>
  <c r="H11" i="2" s="1"/>
  <c r="I15" i="6" l="1"/>
  <c r="J15" i="6"/>
  <c r="K19" i="6"/>
  <c r="L19" i="6" s="1"/>
  <c r="J17" i="6"/>
  <c r="J11" i="6"/>
  <c r="J20" i="6"/>
  <c r="H14" i="6"/>
  <c r="J14" i="6" s="1"/>
  <c r="I18" i="6"/>
  <c r="J18" i="6" s="1"/>
  <c r="I17" i="6"/>
  <c r="I12" i="6"/>
  <c r="J12" i="6" s="1"/>
  <c r="I16" i="6"/>
  <c r="J16" i="6" s="1"/>
  <c r="I20" i="6"/>
  <c r="G21" i="6"/>
  <c r="H13" i="6"/>
  <c r="J13" i="6" s="1"/>
  <c r="I11" i="4"/>
  <c r="I19" i="4"/>
  <c r="J19" i="4" s="1"/>
  <c r="K19" i="4" s="1"/>
  <c r="L19" i="4" s="1"/>
  <c r="I15" i="4"/>
  <c r="J15" i="4" s="1"/>
  <c r="J11" i="4"/>
  <c r="H18" i="4"/>
  <c r="J18" i="4" s="1"/>
  <c r="I14" i="4"/>
  <c r="J14" i="4" s="1"/>
  <c r="H13" i="4"/>
  <c r="J13" i="4" s="1"/>
  <c r="H17" i="4"/>
  <c r="J17" i="4" s="1"/>
  <c r="H12" i="4"/>
  <c r="J12" i="4" s="1"/>
  <c r="H16" i="4"/>
  <c r="J16" i="4" s="1"/>
  <c r="H20" i="4"/>
  <c r="G21" i="4"/>
  <c r="I11" i="2"/>
  <c r="J11" i="2" s="1"/>
  <c r="I18" i="3"/>
  <c r="J18" i="3" s="1"/>
  <c r="G12" i="2"/>
  <c r="G13" i="2"/>
  <c r="K18" i="6" l="1"/>
  <c r="L18" i="6" s="1"/>
  <c r="K16" i="6"/>
  <c r="L16" i="6"/>
  <c r="K12" i="6"/>
  <c r="L12" i="6" s="1"/>
  <c r="K17" i="6"/>
  <c r="L17" i="6" s="1"/>
  <c r="K14" i="6"/>
  <c r="L14" i="6" s="1"/>
  <c r="K20" i="6"/>
  <c r="L20" i="6"/>
  <c r="J21" i="6"/>
  <c r="K11" i="6"/>
  <c r="K21" i="6" s="1"/>
  <c r="K15" i="6"/>
  <c r="L15" i="6"/>
  <c r="K13" i="6"/>
  <c r="L13" i="6" s="1"/>
  <c r="H21" i="6"/>
  <c r="I21" i="6" s="1"/>
  <c r="K15" i="4"/>
  <c r="L15" i="4" s="1"/>
  <c r="H21" i="4"/>
  <c r="I21" i="4" s="1"/>
  <c r="K13" i="4"/>
  <c r="L13" i="4" s="1"/>
  <c r="I20" i="4"/>
  <c r="J20" i="4" s="1"/>
  <c r="K14" i="4"/>
  <c r="L14" i="4"/>
  <c r="K12" i="4"/>
  <c r="L12" i="4" s="1"/>
  <c r="K17" i="4"/>
  <c r="L17" i="4" s="1"/>
  <c r="K16" i="4"/>
  <c r="L16" i="4" s="1"/>
  <c r="K11" i="4"/>
  <c r="L11" i="4" s="1"/>
  <c r="K18" i="4"/>
  <c r="L18" i="4"/>
  <c r="H13" i="2"/>
  <c r="J13" i="2" s="1"/>
  <c r="K13" i="2" s="1"/>
  <c r="L13" i="2" s="1"/>
  <c r="I13" i="2"/>
  <c r="H12" i="2"/>
  <c r="J12" i="2" s="1"/>
  <c r="K12" i="2" s="1"/>
  <c r="L12" i="2" s="1"/>
  <c r="I12" i="2"/>
  <c r="K18" i="3"/>
  <c r="K11" i="2"/>
  <c r="G14" i="2"/>
  <c r="L11" i="6" l="1"/>
  <c r="L21" i="6" s="1"/>
  <c r="K20" i="4"/>
  <c r="K21" i="4" s="1"/>
  <c r="J21" i="4"/>
  <c r="H14" i="2"/>
  <c r="I14" i="2"/>
  <c r="L18" i="3"/>
  <c r="L11" i="2"/>
  <c r="G15" i="2"/>
  <c r="J14" i="2" l="1"/>
  <c r="K14" i="2" s="1"/>
  <c r="L14" i="2" s="1"/>
  <c r="L20" i="4"/>
  <c r="L21" i="4" s="1"/>
  <c r="H15" i="2"/>
  <c r="I15" i="2" s="1"/>
  <c r="G16" i="2"/>
  <c r="I16" i="2" s="1"/>
  <c r="J15" i="2" l="1"/>
  <c r="K15" i="2" s="1"/>
  <c r="H16" i="2"/>
  <c r="J16" i="2" s="1"/>
  <c r="G17" i="2"/>
  <c r="H17" i="2" l="1"/>
  <c r="J17" i="2" s="1"/>
  <c r="K17" i="2" s="1"/>
  <c r="L17" i="2" s="1"/>
  <c r="I17" i="2"/>
  <c r="L15" i="2"/>
  <c r="G18" i="2"/>
  <c r="H18" i="2" l="1"/>
  <c r="I18" i="2"/>
  <c r="K16" i="2"/>
  <c r="L16" i="2" s="1"/>
  <c r="G20" i="2"/>
  <c r="G19" i="2"/>
  <c r="J18" i="2" l="1"/>
  <c r="K18" i="2" s="1"/>
  <c r="L18" i="2" s="1"/>
  <c r="H19" i="2"/>
  <c r="I19" i="2"/>
  <c r="H20" i="2"/>
  <c r="G21" i="2"/>
  <c r="J19" i="2" l="1"/>
  <c r="K19" i="2" s="1"/>
  <c r="L19" i="2" s="1"/>
  <c r="I20" i="2"/>
  <c r="J20" i="2" s="1"/>
  <c r="H21" i="2"/>
  <c r="I21" i="2" s="1"/>
  <c r="K20" i="2" l="1"/>
  <c r="K21" i="2" s="1"/>
  <c r="J21" i="2"/>
  <c r="L20" i="2" l="1"/>
  <c r="L21" i="2" s="1"/>
  <c r="G15" i="3" l="1"/>
  <c r="G20" i="3" l="1"/>
  <c r="I15" i="3"/>
  <c r="H15" i="3"/>
  <c r="H20" i="3"/>
  <c r="I20" i="3"/>
  <c r="J20" i="3" l="1"/>
  <c r="K20" i="3" s="1"/>
  <c r="L20" i="3" s="1"/>
  <c r="G19" i="3"/>
  <c r="J15" i="3"/>
  <c r="K15" i="3" l="1"/>
  <c r="L15" i="3" s="1"/>
  <c r="G12" i="3"/>
  <c r="H19" i="3"/>
  <c r="I19" i="3"/>
  <c r="J19" i="3" l="1"/>
  <c r="G16" i="3"/>
  <c r="H12" i="3"/>
  <c r="I12" i="3" s="1"/>
  <c r="J12" i="3" l="1"/>
  <c r="G17" i="3"/>
  <c r="I16" i="3"/>
  <c r="H16" i="3"/>
  <c r="K19" i="3"/>
  <c r="L19" i="3" s="1"/>
  <c r="J16" i="3" l="1"/>
  <c r="K16" i="3" s="1"/>
  <c r="L16" i="3" s="1"/>
  <c r="K12" i="3"/>
  <c r="L12" i="3" s="1"/>
  <c r="G14" i="3"/>
  <c r="I17" i="3"/>
  <c r="H17" i="3"/>
  <c r="J17" i="3" l="1"/>
  <c r="H14" i="3"/>
  <c r="I14" i="3"/>
  <c r="G11" i="3"/>
  <c r="G13" i="3"/>
  <c r="H13" i="3" l="1"/>
  <c r="I13" i="3" s="1"/>
  <c r="I11" i="3"/>
  <c r="H11" i="3"/>
  <c r="J11" i="3" s="1"/>
  <c r="G21" i="3"/>
  <c r="J14" i="3"/>
  <c r="K17" i="3"/>
  <c r="L17" i="3" s="1"/>
  <c r="H21" i="3" l="1"/>
  <c r="I21" i="3" s="1"/>
  <c r="K14" i="3"/>
  <c r="L14" i="3"/>
  <c r="K11" i="3"/>
  <c r="L11" i="3"/>
  <c r="J13" i="3"/>
  <c r="J21" i="3" s="1"/>
  <c r="K13" i="3" l="1"/>
  <c r="L13" i="3" s="1"/>
  <c r="L21" i="3" s="1"/>
  <c r="K21" i="3" l="1"/>
</calcChain>
</file>

<file path=xl/sharedStrings.xml><?xml version="1.0" encoding="utf-8"?>
<sst xmlns="http://schemas.openxmlformats.org/spreadsheetml/2006/main" count="288" uniqueCount="48">
  <si>
    <t>Customer Name</t>
  </si>
  <si>
    <t>Date</t>
  </si>
  <si>
    <t>Arrival</t>
  </si>
  <si>
    <t>Departure</t>
  </si>
  <si>
    <t>No of</t>
  </si>
  <si>
    <t xml:space="preserve">Email </t>
  </si>
  <si>
    <t>Mobile</t>
  </si>
  <si>
    <t>Date of</t>
  </si>
  <si>
    <t>Standard Room</t>
  </si>
  <si>
    <t>S</t>
  </si>
  <si>
    <t>D</t>
  </si>
  <si>
    <t>P</t>
  </si>
  <si>
    <t>Nights</t>
  </si>
  <si>
    <t>Coastside Hotel, Cork</t>
  </si>
  <si>
    <t>www.coastsidehotel.ie</t>
  </si>
  <si>
    <t>Michelle Murray</t>
  </si>
  <si>
    <t>Diane Dalton</t>
  </si>
  <si>
    <t>Susan O'Donovan</t>
  </si>
  <si>
    <t>Michael O'Dwyer</t>
  </si>
  <si>
    <t>Shirley Jones</t>
  </si>
  <si>
    <t>Marie Coleman</t>
  </si>
  <si>
    <t>Jean Brown</t>
  </si>
  <si>
    <t>Donal Dempsey</t>
  </si>
  <si>
    <t>Liah Kiely</t>
  </si>
  <si>
    <t>Lorraine Lyons</t>
  </si>
  <si>
    <t>Delux Room</t>
  </si>
  <si>
    <t>Premium Room</t>
  </si>
  <si>
    <t>Booking Fee =</t>
  </si>
  <si>
    <t xml:space="preserve">Booking Fee (per night) </t>
  </si>
  <si>
    <t>VAT =</t>
  </si>
  <si>
    <t>Cost</t>
  </si>
  <si>
    <t>SubTotal</t>
  </si>
  <si>
    <t>VAT</t>
  </si>
  <si>
    <t>Total</t>
  </si>
  <si>
    <t>mm@gmail.com</t>
  </si>
  <si>
    <t>dd@eircom.net</t>
  </si>
  <si>
    <t>susan2000@yahoo.com</t>
  </si>
  <si>
    <t>mod21@gmail.com</t>
  </si>
  <si>
    <t>sjones1990@apple.com</t>
  </si>
  <si>
    <t>mariecolemancork@gmail.com</t>
  </si>
  <si>
    <t>jjbb@yahoo.com</t>
  </si>
  <si>
    <t>donalcorkcity@eircom.net</t>
  </si>
  <si>
    <t>liahkiely@csn.ie</t>
  </si>
  <si>
    <t>lorraine.lyons@bmw.ie</t>
  </si>
  <si>
    <t>Totals =</t>
  </si>
  <si>
    <t xml:space="preserve">Room </t>
  </si>
  <si>
    <t>Type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</si>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</sst>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Bauhaus 93"/>
      <family val="5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2" fillId="0" borderId="0" xfId="1"/>
    <xf numFmtId="0" fontId="0" fillId="0" borderId="0" xfId="0" applyFill="1"/>
    <xf numFmtId="0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0" xfId="0" applyFill="1"/>
    <xf numFmtId="9" fontId="0" fillId="2" borderId="0" xfId="0" applyNumberFormat="1" applyFill="1"/>
    <xf numFmtId="0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2" fontId="0" fillId="2" borderId="2" xfId="0" applyNumberFormat="1" applyFill="1" applyBorder="1"/>
    <xf numFmtId="164" fontId="0" fillId="2" borderId="2" xfId="0" applyNumberFormat="1" applyFill="1" applyBorder="1"/>
    <xf numFmtId="0" fontId="1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Total Income per Customer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Sorted!$A$11:$A$20</c:f>
              <c:strCache>
                <c:ptCount val="10"/>
                <c:pt idx="0">
                  <c:v>Liah Kiely</c:v>
                </c:pt>
                <c:pt idx="1">
                  <c:v>Shirley Jones</c:v>
                </c:pt>
                <c:pt idx="2">
                  <c:v>Lorraine Lyons</c:v>
                </c:pt>
                <c:pt idx="3">
                  <c:v>Donal Dempsey</c:v>
                </c:pt>
                <c:pt idx="4">
                  <c:v>Diane Dalton</c:v>
                </c:pt>
                <c:pt idx="5">
                  <c:v>Marie Coleman</c:v>
                </c:pt>
                <c:pt idx="6">
                  <c:v>Jean Brown</c:v>
                </c:pt>
                <c:pt idx="7">
                  <c:v>Michelle Murray</c:v>
                </c:pt>
                <c:pt idx="8">
                  <c:v>Michael O'Dwyer</c:v>
                </c:pt>
                <c:pt idx="9">
                  <c:v>Susan O'Donovan</c:v>
                </c:pt>
              </c:strCache>
            </c:strRef>
          </c:cat>
          <c:val>
            <c:numRef>
              <c:f>Sorted!$L$11:$L$20</c:f>
              <c:numCache>
                <c:formatCode>"€"#,##0.00</c:formatCode>
                <c:ptCount val="10"/>
                <c:pt idx="0">
                  <c:v>1303.7385000000002</c:v>
                </c:pt>
                <c:pt idx="1">
                  <c:v>1135.8434999999999</c:v>
                </c:pt>
                <c:pt idx="2">
                  <c:v>814.81350000000009</c:v>
                </c:pt>
                <c:pt idx="3">
                  <c:v>657.98850000000004</c:v>
                </c:pt>
                <c:pt idx="4">
                  <c:v>499.31849999999997</c:v>
                </c:pt>
                <c:pt idx="5">
                  <c:v>499.31849999999997</c:v>
                </c:pt>
                <c:pt idx="6">
                  <c:v>368.93849999999998</c:v>
                </c:pt>
                <c:pt idx="7">
                  <c:v>255.77849999999998</c:v>
                </c:pt>
                <c:pt idx="8">
                  <c:v>255.77849999999998</c:v>
                </c:pt>
                <c:pt idx="9">
                  <c:v>190.58849999999998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2-4177-AB40-9C0C67E94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4297136"/>
        <c:axId val="1944289232"/>
      </c:barChart>
      <c:catAx>
        <c:axId val="194429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289232"/>
        <c:crosses val="autoZero"/>
        <c:auto val="1"/>
        <c:lblAlgn val="ctr"/>
        <c:lblOffset val="100"/>
        <c:noMultiLvlLbl val="0"/>
      </c:catAx>
      <c:valAx>
        <c:axId val="194428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29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123825</xdr:rowOff>
    </xdr:from>
    <xdr:to>
      <xdr:col>11</xdr:col>
      <xdr:colOff>333374</xdr:colOff>
      <xdr:row>19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99D31D-C3DE-465D-BC02-6D1D7ABC7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nalcorkcity@eircom.net" TargetMode="External"/><Relationship Id="rId3" Type="http://schemas.openxmlformats.org/officeDocument/2006/relationships/hyperlink" Target="mailto:susan2000@yahoo.com" TargetMode="External"/><Relationship Id="rId7" Type="http://schemas.openxmlformats.org/officeDocument/2006/relationships/hyperlink" Target="mailto:jjbb@yahoo.com" TargetMode="External"/><Relationship Id="rId2" Type="http://schemas.openxmlformats.org/officeDocument/2006/relationships/hyperlink" Target="mailto:dd@eircom.net" TargetMode="External"/><Relationship Id="rId1" Type="http://schemas.openxmlformats.org/officeDocument/2006/relationships/hyperlink" Target="mailto:mm@gmail.com" TargetMode="External"/><Relationship Id="rId6" Type="http://schemas.openxmlformats.org/officeDocument/2006/relationships/hyperlink" Target="mailto:mariecolemancork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jones1990@apple.com" TargetMode="External"/><Relationship Id="rId10" Type="http://schemas.openxmlformats.org/officeDocument/2006/relationships/hyperlink" Target="mailto:lorraine.lyons@bmw.ie" TargetMode="External"/><Relationship Id="rId4" Type="http://schemas.openxmlformats.org/officeDocument/2006/relationships/hyperlink" Target="mailto:mod21@gmail.com" TargetMode="External"/><Relationship Id="rId9" Type="http://schemas.openxmlformats.org/officeDocument/2006/relationships/hyperlink" Target="mailto:liahkiely@csn.i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37BE-006D-49B2-AAE7-1D6E321BCEC2}">
  <dimension ref="A1:K21"/>
  <sheetViews>
    <sheetView tabSelected="1" zoomScaleNormal="100" workbookViewId="0">
      <selection activeCell="A22" sqref="A22"/>
    </sheetView>
  </sheetViews>
  <sheetFormatPr defaultRowHeight="15" x14ac:dyDescent="0.25"/>
  <cols>
    <col min="1" max="1" width="22" bestFit="1" customWidth="1"/>
    <col min="2" max="2" width="29" bestFit="1" customWidth="1"/>
    <col min="3" max="3" width="13.140625" bestFit="1" customWidth="1"/>
    <col min="4" max="4" width="13.140625" customWidth="1"/>
    <col min="5" max="6" width="10.7109375" bestFit="1" customWidth="1"/>
  </cols>
  <sheetData>
    <row r="1" spans="1:11" x14ac:dyDescent="0.25">
      <c r="A1" t="s">
        <v>13</v>
      </c>
    </row>
    <row r="2" spans="1:11" x14ac:dyDescent="0.25">
      <c r="A2" s="3" t="s">
        <v>14</v>
      </c>
    </row>
    <row r="3" spans="1:11" x14ac:dyDescent="0.25">
      <c r="A3" t="s">
        <v>28</v>
      </c>
      <c r="B3">
        <v>9.9499999999999993</v>
      </c>
    </row>
    <row r="4" spans="1:11" x14ac:dyDescent="0.25">
      <c r="A4" t="s">
        <v>29</v>
      </c>
      <c r="B4" s="1">
        <v>0.23</v>
      </c>
    </row>
    <row r="5" spans="1:11" x14ac:dyDescent="0.25">
      <c r="A5" t="s">
        <v>8</v>
      </c>
      <c r="B5" t="s">
        <v>9</v>
      </c>
      <c r="C5" s="4">
        <v>99</v>
      </c>
      <c r="D5" s="4"/>
    </row>
    <row r="6" spans="1:11" x14ac:dyDescent="0.25">
      <c r="A6" t="s">
        <v>25</v>
      </c>
      <c r="B6" t="s">
        <v>10</v>
      </c>
      <c r="C6" s="4">
        <v>145</v>
      </c>
      <c r="D6" s="4"/>
    </row>
    <row r="7" spans="1:11" x14ac:dyDescent="0.25">
      <c r="A7" t="s">
        <v>26</v>
      </c>
      <c r="B7" t="s">
        <v>11</v>
      </c>
      <c r="C7" s="4">
        <v>175</v>
      </c>
      <c r="D7" s="4"/>
    </row>
    <row r="9" spans="1:11" x14ac:dyDescent="0.25">
      <c r="D9" t="s">
        <v>45</v>
      </c>
      <c r="E9" t="s">
        <v>7</v>
      </c>
      <c r="G9" t="s">
        <v>4</v>
      </c>
      <c r="H9" t="s">
        <v>12</v>
      </c>
    </row>
    <row r="10" spans="1:11" x14ac:dyDescent="0.25">
      <c r="A10" t="s">
        <v>0</v>
      </c>
      <c r="B10" t="s">
        <v>5</v>
      </c>
      <c r="C10" t="s">
        <v>6</v>
      </c>
      <c r="D10" t="s">
        <v>46</v>
      </c>
      <c r="E10" t="s">
        <v>2</v>
      </c>
      <c r="F10" t="s">
        <v>3</v>
      </c>
      <c r="G10" t="s">
        <v>12</v>
      </c>
      <c r="H10" t="s">
        <v>30</v>
      </c>
      <c r="I10" t="s">
        <v>31</v>
      </c>
      <c r="J10" t="s">
        <v>32</v>
      </c>
      <c r="K10" t="s">
        <v>33</v>
      </c>
    </row>
    <row r="11" spans="1:11" x14ac:dyDescent="0.25">
      <c r="A11" t="s">
        <v>15</v>
      </c>
      <c r="B11" s="2" t="s">
        <v>34</v>
      </c>
      <c r="C11" s="5">
        <v>353868001120</v>
      </c>
      <c r="D11" s="5" t="s">
        <v>9</v>
      </c>
      <c r="E11" s="6">
        <v>44568</v>
      </c>
      <c r="F11" s="6">
        <v>44570</v>
      </c>
    </row>
    <row r="12" spans="1:11" x14ac:dyDescent="0.25">
      <c r="A12" t="s">
        <v>16</v>
      </c>
      <c r="B12" s="2" t="s">
        <v>35</v>
      </c>
      <c r="C12" s="5">
        <v>353868001121</v>
      </c>
      <c r="D12" s="5" t="s">
        <v>9</v>
      </c>
      <c r="E12" s="6">
        <v>44575</v>
      </c>
      <c r="F12" s="6">
        <v>44579</v>
      </c>
    </row>
    <row r="13" spans="1:11" x14ac:dyDescent="0.25">
      <c r="A13" t="s">
        <v>17</v>
      </c>
      <c r="B13" s="2" t="s">
        <v>36</v>
      </c>
      <c r="C13" s="5">
        <v>353868001122</v>
      </c>
      <c r="D13" s="5" t="s">
        <v>10</v>
      </c>
      <c r="E13" s="6">
        <v>44582</v>
      </c>
      <c r="F13" s="6">
        <v>44583</v>
      </c>
    </row>
    <row r="14" spans="1:11" x14ac:dyDescent="0.25">
      <c r="A14" t="s">
        <v>18</v>
      </c>
      <c r="B14" s="2" t="s">
        <v>37</v>
      </c>
      <c r="C14" s="5">
        <v>353868001123</v>
      </c>
      <c r="D14" s="5" t="s">
        <v>9</v>
      </c>
      <c r="E14" s="6">
        <v>44589</v>
      </c>
      <c r="F14" s="6">
        <v>44591</v>
      </c>
    </row>
    <row r="15" spans="1:11" x14ac:dyDescent="0.25">
      <c r="A15" t="s">
        <v>19</v>
      </c>
      <c r="B15" s="2" t="s">
        <v>38</v>
      </c>
      <c r="C15" s="5">
        <v>353868001124</v>
      </c>
      <c r="D15" s="5" t="s">
        <v>10</v>
      </c>
      <c r="E15" s="6">
        <v>44596</v>
      </c>
      <c r="F15" s="6">
        <v>44599</v>
      </c>
    </row>
    <row r="16" spans="1:11" x14ac:dyDescent="0.25">
      <c r="A16" t="s">
        <v>20</v>
      </c>
      <c r="B16" s="2" t="s">
        <v>39</v>
      </c>
      <c r="C16" s="5">
        <v>353868001125</v>
      </c>
      <c r="D16" s="5" t="s">
        <v>9</v>
      </c>
      <c r="E16" s="6">
        <v>44603</v>
      </c>
      <c r="F16" s="6">
        <v>44607</v>
      </c>
    </row>
    <row r="17" spans="1:6" x14ac:dyDescent="0.25">
      <c r="A17" t="s">
        <v>21</v>
      </c>
      <c r="B17" s="2" t="s">
        <v>40</v>
      </c>
      <c r="C17" s="5">
        <v>353868001126</v>
      </c>
      <c r="D17" s="5" t="s">
        <v>10</v>
      </c>
      <c r="E17" s="6">
        <v>44610</v>
      </c>
      <c r="F17" s="6">
        <v>44612</v>
      </c>
    </row>
    <row r="18" spans="1:6" x14ac:dyDescent="0.25">
      <c r="A18" t="s">
        <v>22</v>
      </c>
      <c r="B18" s="2" t="s">
        <v>41</v>
      </c>
      <c r="C18" s="5">
        <v>353868001127</v>
      </c>
      <c r="D18" s="5" t="s">
        <v>11</v>
      </c>
      <c r="E18" s="6">
        <v>44617</v>
      </c>
      <c r="F18" s="6">
        <v>44620</v>
      </c>
    </row>
    <row r="19" spans="1:6" x14ac:dyDescent="0.25">
      <c r="A19" t="s">
        <v>23</v>
      </c>
      <c r="B19" s="2" t="s">
        <v>42</v>
      </c>
      <c r="C19" s="5">
        <v>353868001128</v>
      </c>
      <c r="D19" s="5" t="s">
        <v>11</v>
      </c>
      <c r="E19" s="6">
        <v>44624</v>
      </c>
      <c r="F19" s="6">
        <v>44630</v>
      </c>
    </row>
    <row r="20" spans="1:6" x14ac:dyDescent="0.25">
      <c r="A20" t="s">
        <v>24</v>
      </c>
      <c r="B20" s="2" t="s">
        <v>43</v>
      </c>
      <c r="C20" s="5">
        <v>353868001129</v>
      </c>
      <c r="D20" s="5" t="s">
        <v>10</v>
      </c>
      <c r="E20" s="6">
        <v>44631</v>
      </c>
      <c r="F20" s="6">
        <v>44636</v>
      </c>
    </row>
    <row r="21" spans="1:6" x14ac:dyDescent="0.25">
      <c r="F21" s="7" t="s">
        <v>44</v>
      </c>
    </row>
  </sheetData>
  <hyperlinks>
    <hyperlink ref="B11" r:id="rId1" xr:uid="{69FCDFF2-6761-4A73-9995-4FF5D6F34C43}"/>
    <hyperlink ref="B12" r:id="rId2" xr:uid="{B4B1BA48-E542-4BF1-BF84-4E9A0ACEB09D}"/>
    <hyperlink ref="B13" r:id="rId3" xr:uid="{194CF644-7063-49BB-8EF0-78B757C1A6A7}"/>
    <hyperlink ref="B14" r:id="rId4" xr:uid="{0EFF3E0E-76DF-4D2C-91CB-27A7FBD84E8A}"/>
    <hyperlink ref="B15" r:id="rId5" xr:uid="{E1E76B9A-AF28-420F-BA21-D5A650207BEA}"/>
    <hyperlink ref="B16" r:id="rId6" xr:uid="{9BE64793-13AB-4592-A8AB-0F27156B5F9E}"/>
    <hyperlink ref="B17" r:id="rId7" xr:uid="{9C26CEC1-4C4A-41F8-BF85-5F8210510979}"/>
    <hyperlink ref="B18" r:id="rId8" xr:uid="{4581619B-37EA-4025-9E14-63F13BBFE194}"/>
    <hyperlink ref="B19" r:id="rId9" xr:uid="{EBCD5AD8-A805-467A-9D96-D6318FCAD55C}"/>
    <hyperlink ref="B20" r:id="rId10" xr:uid="{0B0A8511-79F8-4A78-92F3-BD877A40EC37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F56D-0559-4EA1-A57F-B3FE0F8EBC9C}">
  <dimension ref="A1:L22"/>
  <sheetViews>
    <sheetView workbookViewId="0">
      <selection activeCell="K11" sqref="K11"/>
    </sheetView>
  </sheetViews>
  <sheetFormatPr defaultRowHeight="15" x14ac:dyDescent="0.25"/>
  <cols>
    <col min="1" max="1" width="22.5703125" bestFit="1" customWidth="1"/>
    <col min="2" max="2" width="29" bestFit="1" customWidth="1"/>
    <col min="3" max="3" width="13.140625" bestFit="1" customWidth="1"/>
    <col min="4" max="4" width="13.140625" customWidth="1"/>
    <col min="5" max="5" width="10.7109375" bestFit="1" customWidth="1"/>
    <col min="6" max="6" width="13.42578125" customWidth="1"/>
  </cols>
  <sheetData>
    <row r="1" spans="1:12" ht="27.7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0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17" t="s">
        <v>27</v>
      </c>
      <c r="B3" s="17">
        <v>9.9499999999999993</v>
      </c>
      <c r="C3" s="17"/>
    </row>
    <row r="4" spans="1:12" x14ac:dyDescent="0.25">
      <c r="A4" s="17" t="s">
        <v>29</v>
      </c>
      <c r="B4" s="18">
        <v>0.23</v>
      </c>
      <c r="C4" s="17"/>
    </row>
    <row r="5" spans="1:12" x14ac:dyDescent="0.25">
      <c r="A5" s="17" t="s">
        <v>8</v>
      </c>
      <c r="B5" s="17" t="s">
        <v>9</v>
      </c>
      <c r="C5" s="19">
        <v>99</v>
      </c>
      <c r="D5" s="4"/>
    </row>
    <row r="6" spans="1:12" x14ac:dyDescent="0.25">
      <c r="A6" s="17" t="s">
        <v>25</v>
      </c>
      <c r="B6" s="17" t="s">
        <v>10</v>
      </c>
      <c r="C6" s="19">
        <v>145</v>
      </c>
      <c r="D6" s="4"/>
    </row>
    <row r="7" spans="1:12" x14ac:dyDescent="0.25">
      <c r="A7" s="17" t="s">
        <v>26</v>
      </c>
      <c r="B7" s="17" t="s">
        <v>11</v>
      </c>
      <c r="C7" s="19">
        <v>175</v>
      </c>
      <c r="D7" s="4"/>
      <c r="E7" s="24"/>
      <c r="F7" s="3"/>
      <c r="G7" s="3"/>
      <c r="H7" s="3"/>
      <c r="I7" s="3"/>
      <c r="J7" s="3"/>
      <c r="K7" s="3"/>
      <c r="L7" s="3"/>
    </row>
    <row r="9" spans="1:12" x14ac:dyDescent="0.25">
      <c r="D9" s="20" t="s">
        <v>45</v>
      </c>
      <c r="E9" s="20" t="s">
        <v>2</v>
      </c>
      <c r="F9" s="20" t="s">
        <v>3</v>
      </c>
      <c r="G9" s="20" t="s">
        <v>4</v>
      </c>
      <c r="H9" s="20" t="s">
        <v>12</v>
      </c>
    </row>
    <row r="10" spans="1:12" x14ac:dyDescent="0.25">
      <c r="A10" s="20" t="s">
        <v>0</v>
      </c>
      <c r="B10" s="20" t="s">
        <v>5</v>
      </c>
      <c r="C10" s="20" t="s">
        <v>6</v>
      </c>
      <c r="D10" s="20" t="s">
        <v>46</v>
      </c>
      <c r="E10" s="20" t="s">
        <v>1</v>
      </c>
      <c r="F10" s="20" t="s">
        <v>1</v>
      </c>
      <c r="G10" s="20" t="s">
        <v>12</v>
      </c>
      <c r="H10" s="20" t="s">
        <v>30</v>
      </c>
      <c r="I10" s="20" t="s">
        <v>47</v>
      </c>
      <c r="J10" s="20" t="s">
        <v>31</v>
      </c>
      <c r="K10" s="20" t="s">
        <v>32</v>
      </c>
      <c r="L10" s="20" t="s">
        <v>33</v>
      </c>
    </row>
    <row r="11" spans="1:12" x14ac:dyDescent="0.25">
      <c r="A11" s="11" t="s">
        <v>15</v>
      </c>
      <c r="B11" s="12" t="s">
        <v>34</v>
      </c>
      <c r="C11" s="13">
        <v>353868001120</v>
      </c>
      <c r="D11" s="13" t="s">
        <v>9</v>
      </c>
      <c r="E11" s="6">
        <v>44568</v>
      </c>
      <c r="F11" s="14">
        <v>44570</v>
      </c>
      <c r="G11" s="11">
        <f>F11-E11</f>
        <v>2</v>
      </c>
      <c r="H11" s="11">
        <f>VLOOKUP(D11,$B$5:$C$7,2,FALSE)*G11</f>
        <v>198</v>
      </c>
      <c r="I11" s="11">
        <f>IF(AND(G11&gt;=5,D11="D"),(H11*0.1),0)</f>
        <v>0</v>
      </c>
      <c r="J11" s="11">
        <f>H11+$B$3-I11</f>
        <v>207.95</v>
      </c>
      <c r="K11" s="15">
        <f>J11*$B$4</f>
        <v>47.828499999999998</v>
      </c>
      <c r="L11" s="16">
        <f>J11+K11</f>
        <v>255.77849999999998</v>
      </c>
    </row>
    <row r="12" spans="1:12" x14ac:dyDescent="0.25">
      <c r="A12" s="11" t="s">
        <v>16</v>
      </c>
      <c r="B12" s="12" t="s">
        <v>35</v>
      </c>
      <c r="C12" s="13">
        <v>353868001121</v>
      </c>
      <c r="D12" s="13" t="s">
        <v>9</v>
      </c>
      <c r="E12" s="6">
        <v>44575</v>
      </c>
      <c r="F12" s="14">
        <v>44579</v>
      </c>
      <c r="G12" s="11">
        <f t="shared" ref="G12:G20" si="0">F12-E12</f>
        <v>4</v>
      </c>
      <c r="H12" s="11">
        <f>VLOOKUP(D12,$B$5:$C$7,2,FALSE)*G12</f>
        <v>396</v>
      </c>
      <c r="I12" s="11">
        <f t="shared" ref="I12:I20" si="1">IF(AND(G12&gt;=5,D12="D"),(H12*0.1),0)</f>
        <v>0</v>
      </c>
      <c r="J12" s="11">
        <f t="shared" ref="J12:J20" si="2">H12+$B$3-I12</f>
        <v>405.95</v>
      </c>
      <c r="K12" s="15">
        <f t="shared" ref="K12:K20" si="3">J12*$B$4</f>
        <v>93.368499999999997</v>
      </c>
      <c r="L12" s="16">
        <f t="shared" ref="L12:L20" si="4">J12+K12</f>
        <v>499.31849999999997</v>
      </c>
    </row>
    <row r="13" spans="1:12" x14ac:dyDescent="0.25">
      <c r="A13" s="11" t="s">
        <v>17</v>
      </c>
      <c r="B13" s="12" t="s">
        <v>36</v>
      </c>
      <c r="C13" s="13">
        <v>353868001122</v>
      </c>
      <c r="D13" s="13" t="s">
        <v>10</v>
      </c>
      <c r="E13" s="6">
        <v>44582</v>
      </c>
      <c r="F13" s="14">
        <v>44583</v>
      </c>
      <c r="G13" s="11">
        <f t="shared" si="0"/>
        <v>1</v>
      </c>
      <c r="H13" s="11">
        <f>VLOOKUP(D13,$B$5:$C$7,2,FALSE)*G13</f>
        <v>145</v>
      </c>
      <c r="I13" s="11">
        <f t="shared" si="1"/>
        <v>0</v>
      </c>
      <c r="J13" s="11">
        <f t="shared" si="2"/>
        <v>154.94999999999999</v>
      </c>
      <c r="K13" s="15">
        <f t="shared" si="3"/>
        <v>35.638500000000001</v>
      </c>
      <c r="L13" s="16">
        <f t="shared" si="4"/>
        <v>190.58849999999998</v>
      </c>
    </row>
    <row r="14" spans="1:12" x14ac:dyDescent="0.25">
      <c r="A14" s="11" t="s">
        <v>18</v>
      </c>
      <c r="B14" s="12" t="s">
        <v>37</v>
      </c>
      <c r="C14" s="13">
        <v>353868001123</v>
      </c>
      <c r="D14" s="13" t="s">
        <v>9</v>
      </c>
      <c r="E14" s="6">
        <v>44589</v>
      </c>
      <c r="F14" s="14">
        <v>44591</v>
      </c>
      <c r="G14" s="11">
        <f t="shared" si="0"/>
        <v>2</v>
      </c>
      <c r="H14" s="11">
        <f>VLOOKUP(D14,$B$5:$C$7,2,FALSE)*G14</f>
        <v>198</v>
      </c>
      <c r="I14" s="11">
        <f t="shared" si="1"/>
        <v>0</v>
      </c>
      <c r="J14" s="11">
        <f t="shared" si="2"/>
        <v>207.95</v>
      </c>
      <c r="K14" s="15">
        <f t="shared" si="3"/>
        <v>47.828499999999998</v>
      </c>
      <c r="L14" s="16">
        <f t="shared" si="4"/>
        <v>255.77849999999998</v>
      </c>
    </row>
    <row r="15" spans="1:12" x14ac:dyDescent="0.25">
      <c r="A15" s="11" t="s">
        <v>19</v>
      </c>
      <c r="B15" s="12" t="s">
        <v>38</v>
      </c>
      <c r="C15" s="13">
        <v>353868001124</v>
      </c>
      <c r="D15" s="13" t="s">
        <v>10</v>
      </c>
      <c r="E15" s="6">
        <v>44596</v>
      </c>
      <c r="F15" s="14">
        <v>44603</v>
      </c>
      <c r="G15" s="11">
        <f t="shared" si="0"/>
        <v>7</v>
      </c>
      <c r="H15" s="11">
        <f>VLOOKUP(D15,$B$5:$C$7,2,FALSE)*G15</f>
        <v>1015</v>
      </c>
      <c r="I15" s="11">
        <f t="shared" si="1"/>
        <v>101.5</v>
      </c>
      <c r="J15" s="11">
        <f t="shared" si="2"/>
        <v>923.45</v>
      </c>
      <c r="K15" s="15">
        <f t="shared" si="3"/>
        <v>212.39350000000002</v>
      </c>
      <c r="L15" s="16">
        <f t="shared" si="4"/>
        <v>1135.8434999999999</v>
      </c>
    </row>
    <row r="16" spans="1:12" x14ac:dyDescent="0.25">
      <c r="A16" s="11" t="s">
        <v>20</v>
      </c>
      <c r="B16" s="12" t="s">
        <v>39</v>
      </c>
      <c r="C16" s="13">
        <v>353868001125</v>
      </c>
      <c r="D16" s="13" t="s">
        <v>9</v>
      </c>
      <c r="E16" s="6">
        <v>44603</v>
      </c>
      <c r="F16" s="14">
        <v>44607</v>
      </c>
      <c r="G16" s="11">
        <f t="shared" si="0"/>
        <v>4</v>
      </c>
      <c r="H16" s="11">
        <f>VLOOKUP(D16,$B$5:$C$7,2,FALSE)*G16</f>
        <v>396</v>
      </c>
      <c r="I16" s="11">
        <f t="shared" si="1"/>
        <v>0</v>
      </c>
      <c r="J16" s="11">
        <f t="shared" si="2"/>
        <v>405.95</v>
      </c>
      <c r="K16" s="15">
        <f t="shared" si="3"/>
        <v>93.368499999999997</v>
      </c>
      <c r="L16" s="16">
        <f t="shared" si="4"/>
        <v>499.31849999999997</v>
      </c>
    </row>
    <row r="17" spans="1:12" x14ac:dyDescent="0.25">
      <c r="A17" s="11" t="s">
        <v>21</v>
      </c>
      <c r="B17" s="12" t="s">
        <v>40</v>
      </c>
      <c r="C17" s="13">
        <v>353868001126</v>
      </c>
      <c r="D17" s="13" t="s">
        <v>10</v>
      </c>
      <c r="E17" s="6">
        <v>44610</v>
      </c>
      <c r="F17" s="14">
        <v>44612</v>
      </c>
      <c r="G17" s="11">
        <f t="shared" si="0"/>
        <v>2</v>
      </c>
      <c r="H17" s="11">
        <f>VLOOKUP(D17,$B$5:$C$7,2,FALSE)*G17</f>
        <v>290</v>
      </c>
      <c r="I17" s="11">
        <f t="shared" si="1"/>
        <v>0</v>
      </c>
      <c r="J17" s="11">
        <f t="shared" si="2"/>
        <v>299.95</v>
      </c>
      <c r="K17" s="15">
        <f t="shared" si="3"/>
        <v>68.988500000000002</v>
      </c>
      <c r="L17" s="16">
        <f t="shared" si="4"/>
        <v>368.93849999999998</v>
      </c>
    </row>
    <row r="18" spans="1:12" x14ac:dyDescent="0.25">
      <c r="A18" s="11" t="s">
        <v>22</v>
      </c>
      <c r="B18" s="12" t="s">
        <v>41</v>
      </c>
      <c r="C18" s="13">
        <v>353868001127</v>
      </c>
      <c r="D18" s="13" t="s">
        <v>11</v>
      </c>
      <c r="E18" s="6">
        <v>44617</v>
      </c>
      <c r="F18" s="14">
        <v>44620</v>
      </c>
      <c r="G18" s="11">
        <f t="shared" si="0"/>
        <v>3</v>
      </c>
      <c r="H18" s="11">
        <f>VLOOKUP(D18,$B$5:$C$7,2,FALSE)*G18</f>
        <v>525</v>
      </c>
      <c r="I18" s="11">
        <f t="shared" si="1"/>
        <v>0</v>
      </c>
      <c r="J18" s="11">
        <f t="shared" si="2"/>
        <v>534.95000000000005</v>
      </c>
      <c r="K18" s="15">
        <f t="shared" si="3"/>
        <v>123.03850000000001</v>
      </c>
      <c r="L18" s="16">
        <f t="shared" si="4"/>
        <v>657.98850000000004</v>
      </c>
    </row>
    <row r="19" spans="1:12" x14ac:dyDescent="0.25">
      <c r="A19" s="11" t="s">
        <v>23</v>
      </c>
      <c r="B19" s="12" t="s">
        <v>42</v>
      </c>
      <c r="C19" s="13">
        <v>353868001128</v>
      </c>
      <c r="D19" s="13" t="s">
        <v>11</v>
      </c>
      <c r="E19" s="6">
        <v>44624</v>
      </c>
      <c r="F19" s="14">
        <v>44630</v>
      </c>
      <c r="G19" s="11">
        <f t="shared" si="0"/>
        <v>6</v>
      </c>
      <c r="H19" s="11">
        <f>VLOOKUP(D19,$B$5:$C$7,2,FALSE)*G19</f>
        <v>1050</v>
      </c>
      <c r="I19" s="11">
        <f t="shared" si="1"/>
        <v>0</v>
      </c>
      <c r="J19" s="11">
        <f t="shared" si="2"/>
        <v>1059.95</v>
      </c>
      <c r="K19" s="15">
        <f t="shared" si="3"/>
        <v>243.78850000000003</v>
      </c>
      <c r="L19" s="16">
        <f t="shared" si="4"/>
        <v>1303.7385000000002</v>
      </c>
    </row>
    <row r="20" spans="1:12" x14ac:dyDescent="0.25">
      <c r="A20" s="11" t="s">
        <v>24</v>
      </c>
      <c r="B20" s="12" t="s">
        <v>43</v>
      </c>
      <c r="C20" s="13">
        <v>353868001129</v>
      </c>
      <c r="D20" s="13" t="s">
        <v>10</v>
      </c>
      <c r="E20" s="6">
        <v>44631</v>
      </c>
      <c r="F20" s="14">
        <v>44636</v>
      </c>
      <c r="G20" s="11">
        <f t="shared" si="0"/>
        <v>5</v>
      </c>
      <c r="H20" s="11">
        <f>VLOOKUP(D20,$B$5:$C$7,2,FALSE)*G20</f>
        <v>725</v>
      </c>
      <c r="I20" s="11">
        <f t="shared" si="1"/>
        <v>72.5</v>
      </c>
      <c r="J20" s="11">
        <f t="shared" si="2"/>
        <v>662.45</v>
      </c>
      <c r="K20" s="15">
        <f t="shared" si="3"/>
        <v>152.36350000000002</v>
      </c>
      <c r="L20" s="16">
        <f t="shared" si="4"/>
        <v>814.81350000000009</v>
      </c>
    </row>
    <row r="21" spans="1:12" ht="15.75" thickBot="1" x14ac:dyDescent="0.3">
      <c r="F21" s="7" t="s">
        <v>44</v>
      </c>
      <c r="G21" s="21">
        <f>SUM(G11:G20)</f>
        <v>36</v>
      </c>
      <c r="H21" s="21">
        <f t="shared" ref="H21:L21" si="5">SUM(H11:H20)</f>
        <v>4938</v>
      </c>
      <c r="I21" s="21">
        <f t="shared" ref="I21" si="6">IF(G21&gt;5,H21*0.1,0)</f>
        <v>493.8</v>
      </c>
      <c r="J21" s="21">
        <f t="shared" si="5"/>
        <v>4863.4999999999991</v>
      </c>
      <c r="K21" s="22">
        <f t="shared" si="5"/>
        <v>1118.605</v>
      </c>
      <c r="L21" s="23">
        <f t="shared" si="5"/>
        <v>5982.1049999999996</v>
      </c>
    </row>
    <row r="22" spans="1:12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FA24-2ABA-4B8E-B086-663A6245F267}">
  <dimension ref="A1:L22"/>
  <sheetViews>
    <sheetView workbookViewId="0">
      <selection activeCell="L12" sqref="L12"/>
    </sheetView>
  </sheetViews>
  <sheetFormatPr defaultRowHeight="15" x14ac:dyDescent="0.25"/>
  <cols>
    <col min="1" max="1" width="16.42578125" bestFit="1" customWidth="1"/>
    <col min="2" max="2" width="29" bestFit="1" customWidth="1"/>
    <col min="3" max="3" width="13.140625" bestFit="1" customWidth="1"/>
    <col min="4" max="4" width="6.5703125" bestFit="1" customWidth="1"/>
    <col min="5" max="5" width="11.5703125" bestFit="1" customWidth="1"/>
    <col min="6" max="6" width="10.7109375" bestFit="1" customWidth="1"/>
    <col min="7" max="8" width="6.7109375" bestFit="1" customWidth="1"/>
    <col min="9" max="10" width="8.7109375" bestFit="1" customWidth="1"/>
    <col min="11" max="11" width="10" bestFit="1" customWidth="1"/>
  </cols>
  <sheetData>
    <row r="1" spans="1:12" ht="27.7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0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17" t="s">
        <v>27</v>
      </c>
      <c r="B3" s="17">
        <v>9.9499999999999993</v>
      </c>
      <c r="C3" s="17"/>
    </row>
    <row r="4" spans="1:12" x14ac:dyDescent="0.25">
      <c r="A4" s="17" t="s">
        <v>29</v>
      </c>
      <c r="B4" s="18">
        <v>0.23</v>
      </c>
      <c r="C4" s="17"/>
    </row>
    <row r="5" spans="1:12" x14ac:dyDescent="0.25">
      <c r="A5" s="17" t="s">
        <v>8</v>
      </c>
      <c r="B5" s="17" t="s">
        <v>9</v>
      </c>
      <c r="C5" s="19">
        <v>99</v>
      </c>
      <c r="D5" s="4"/>
    </row>
    <row r="6" spans="1:12" x14ac:dyDescent="0.25">
      <c r="A6" s="17" t="s">
        <v>25</v>
      </c>
      <c r="B6" s="17" t="s">
        <v>10</v>
      </c>
      <c r="C6" s="19">
        <v>145</v>
      </c>
      <c r="D6" s="4"/>
    </row>
    <row r="7" spans="1:12" x14ac:dyDescent="0.25">
      <c r="A7" s="17" t="s">
        <v>26</v>
      </c>
      <c r="B7" s="17" t="s">
        <v>11</v>
      </c>
      <c r="C7" s="19">
        <v>175</v>
      </c>
      <c r="D7" s="4"/>
      <c r="E7" s="24"/>
      <c r="F7" s="3"/>
      <c r="G7" s="3"/>
      <c r="H7" s="3"/>
      <c r="I7" s="3"/>
      <c r="J7" s="3"/>
      <c r="K7" s="3"/>
      <c r="L7" s="3"/>
    </row>
    <row r="9" spans="1:12" x14ac:dyDescent="0.25">
      <c r="D9" s="20" t="s">
        <v>45</v>
      </c>
      <c r="E9" s="20" t="s">
        <v>2</v>
      </c>
      <c r="F9" s="20" t="s">
        <v>3</v>
      </c>
      <c r="G9" s="20" t="s">
        <v>4</v>
      </c>
      <c r="H9" s="20" t="s">
        <v>12</v>
      </c>
    </row>
    <row r="10" spans="1:12" x14ac:dyDescent="0.25">
      <c r="A10" s="20" t="s">
        <v>0</v>
      </c>
      <c r="B10" s="20" t="s">
        <v>5</v>
      </c>
      <c r="C10" s="20" t="s">
        <v>6</v>
      </c>
      <c r="D10" s="20" t="s">
        <v>46</v>
      </c>
      <c r="E10" s="20" t="s">
        <v>1</v>
      </c>
      <c r="F10" s="20" t="s">
        <v>1</v>
      </c>
      <c r="G10" s="20" t="s">
        <v>12</v>
      </c>
      <c r="H10" s="20" t="s">
        <v>30</v>
      </c>
      <c r="I10" s="20" t="s">
        <v>47</v>
      </c>
      <c r="J10" s="20" t="s">
        <v>31</v>
      </c>
      <c r="K10" s="20" t="s">
        <v>32</v>
      </c>
      <c r="L10" s="20" t="s">
        <v>33</v>
      </c>
    </row>
    <row r="11" spans="1:12" x14ac:dyDescent="0.25">
      <c r="A11" s="11" t="s">
        <v>23</v>
      </c>
      <c r="B11" s="12" t="s">
        <v>42</v>
      </c>
      <c r="C11" s="13">
        <v>353868001128</v>
      </c>
      <c r="D11" s="13" t="s">
        <v>11</v>
      </c>
      <c r="E11" s="6">
        <v>44624</v>
      </c>
      <c r="F11" s="14">
        <v>44630</v>
      </c>
      <c r="G11" s="11">
        <f>F11-E11</f>
        <v>6</v>
      </c>
      <c r="H11" s="11">
        <f>VLOOKUP(D11,$B$5:$C$7,2,FALSE)*G11</f>
        <v>1050</v>
      </c>
      <c r="I11" s="11">
        <f>IF(AND(G11&gt;=5,D11="D"),(H11*0.1),0)</f>
        <v>0</v>
      </c>
      <c r="J11" s="11">
        <f>H11+$B$3-I11</f>
        <v>1059.95</v>
      </c>
      <c r="K11" s="15">
        <f>J11*$B$4</f>
        <v>243.78850000000003</v>
      </c>
      <c r="L11" s="16">
        <f>J11+K11</f>
        <v>1303.7385000000002</v>
      </c>
    </row>
    <row r="12" spans="1:12" x14ac:dyDescent="0.25">
      <c r="A12" s="11" t="s">
        <v>19</v>
      </c>
      <c r="B12" s="12" t="s">
        <v>38</v>
      </c>
      <c r="C12" s="13">
        <v>353868001124</v>
      </c>
      <c r="D12" s="13" t="s">
        <v>10</v>
      </c>
      <c r="E12" s="6">
        <v>44596</v>
      </c>
      <c r="F12" s="14">
        <v>44603</v>
      </c>
      <c r="G12" s="11">
        <f>F12-E12</f>
        <v>7</v>
      </c>
      <c r="H12" s="11">
        <f>VLOOKUP(D12,$B$5:$C$7,2,FALSE)*G12</f>
        <v>1015</v>
      </c>
      <c r="I12" s="11">
        <f>IF(AND(G12&gt;=5,D12="D"),(H12*0.1),0)</f>
        <v>101.5</v>
      </c>
      <c r="J12" s="11">
        <f>H12+$B$3-I12</f>
        <v>923.45</v>
      </c>
      <c r="K12" s="15">
        <f>J12*$B$4</f>
        <v>212.39350000000002</v>
      </c>
      <c r="L12" s="16">
        <f>J12+K12</f>
        <v>1135.8434999999999</v>
      </c>
    </row>
    <row r="13" spans="1:12" x14ac:dyDescent="0.25">
      <c r="A13" s="11" t="s">
        <v>24</v>
      </c>
      <c r="B13" s="12" t="s">
        <v>43</v>
      </c>
      <c r="C13" s="13">
        <v>353868001129</v>
      </c>
      <c r="D13" s="13" t="s">
        <v>10</v>
      </c>
      <c r="E13" s="6">
        <v>44631</v>
      </c>
      <c r="F13" s="14">
        <v>44636</v>
      </c>
      <c r="G13" s="11">
        <f>F13-E13</f>
        <v>5</v>
      </c>
      <c r="H13" s="11">
        <f>VLOOKUP(D13,$B$5:$C$7,2,FALSE)*G13</f>
        <v>725</v>
      </c>
      <c r="I13" s="11">
        <f>IF(AND(G13&gt;=5,D13="D"),(H13*0.1),0)</f>
        <v>72.5</v>
      </c>
      <c r="J13" s="11">
        <f>H13+$B$3-I13</f>
        <v>662.45</v>
      </c>
      <c r="K13" s="15">
        <f>J13*$B$4</f>
        <v>152.36350000000002</v>
      </c>
      <c r="L13" s="16">
        <f>J13+K13</f>
        <v>814.81350000000009</v>
      </c>
    </row>
    <row r="14" spans="1:12" x14ac:dyDescent="0.25">
      <c r="A14" s="11" t="s">
        <v>22</v>
      </c>
      <c r="B14" s="12" t="s">
        <v>41</v>
      </c>
      <c r="C14" s="13">
        <v>353868001127</v>
      </c>
      <c r="D14" s="13" t="s">
        <v>11</v>
      </c>
      <c r="E14" s="6">
        <v>44617</v>
      </c>
      <c r="F14" s="14">
        <v>44620</v>
      </c>
      <c r="G14" s="11">
        <f>F14-E14</f>
        <v>3</v>
      </c>
      <c r="H14" s="11">
        <f>VLOOKUP(D14,$B$5:$C$7,2,FALSE)*G14</f>
        <v>525</v>
      </c>
      <c r="I14" s="11">
        <f>IF(AND(G14&gt;=5,D14="D"),(H14*0.1),0)</f>
        <v>0</v>
      </c>
      <c r="J14" s="11">
        <f>H14+$B$3-I14</f>
        <v>534.95000000000005</v>
      </c>
      <c r="K14" s="15">
        <f>J14*$B$4</f>
        <v>123.03850000000001</v>
      </c>
      <c r="L14" s="16">
        <f>J14+K14</f>
        <v>657.98850000000004</v>
      </c>
    </row>
    <row r="15" spans="1:12" x14ac:dyDescent="0.25">
      <c r="A15" s="11" t="s">
        <v>16</v>
      </c>
      <c r="B15" s="12" t="s">
        <v>35</v>
      </c>
      <c r="C15" s="13">
        <v>353868001121</v>
      </c>
      <c r="D15" s="13" t="s">
        <v>9</v>
      </c>
      <c r="E15" s="6">
        <v>44575</v>
      </c>
      <c r="F15" s="14">
        <v>44579</v>
      </c>
      <c r="G15" s="11">
        <f>F15-E15</f>
        <v>4</v>
      </c>
      <c r="H15" s="11">
        <f>VLOOKUP(D15,$B$5:$C$7,2,FALSE)*G15</f>
        <v>396</v>
      </c>
      <c r="I15" s="11">
        <f>IF(AND(G15&gt;=5,D15="D"),(H15*0.1),0)</f>
        <v>0</v>
      </c>
      <c r="J15" s="11">
        <f>H15+$B$3-I15</f>
        <v>405.95</v>
      </c>
      <c r="K15" s="15">
        <f>J15*$B$4</f>
        <v>93.368499999999997</v>
      </c>
      <c r="L15" s="16">
        <f>J15+K15</f>
        <v>499.31849999999997</v>
      </c>
    </row>
    <row r="16" spans="1:12" x14ac:dyDescent="0.25">
      <c r="A16" s="11" t="s">
        <v>20</v>
      </c>
      <c r="B16" s="12" t="s">
        <v>39</v>
      </c>
      <c r="C16" s="13">
        <v>353868001125</v>
      </c>
      <c r="D16" s="13" t="s">
        <v>9</v>
      </c>
      <c r="E16" s="6">
        <v>44603</v>
      </c>
      <c r="F16" s="14">
        <v>44607</v>
      </c>
      <c r="G16" s="11">
        <f>F16-E16</f>
        <v>4</v>
      </c>
      <c r="H16" s="11">
        <f>VLOOKUP(D16,$B$5:$C$7,2,FALSE)*G16</f>
        <v>396</v>
      </c>
      <c r="I16" s="11">
        <f>IF(AND(G16&gt;=5,D16="D"),(H16*0.1),0)</f>
        <v>0</v>
      </c>
      <c r="J16" s="11">
        <f>H16+$B$3-I16</f>
        <v>405.95</v>
      </c>
      <c r="K16" s="15">
        <f>J16*$B$4</f>
        <v>93.368499999999997</v>
      </c>
      <c r="L16" s="16">
        <f>J16+K16</f>
        <v>499.31849999999997</v>
      </c>
    </row>
    <row r="17" spans="1:12" x14ac:dyDescent="0.25">
      <c r="A17" s="11" t="s">
        <v>21</v>
      </c>
      <c r="B17" s="12" t="s">
        <v>40</v>
      </c>
      <c r="C17" s="13">
        <v>353868001126</v>
      </c>
      <c r="D17" s="13" t="s">
        <v>10</v>
      </c>
      <c r="E17" s="6">
        <v>44610</v>
      </c>
      <c r="F17" s="14">
        <v>44612</v>
      </c>
      <c r="G17" s="11">
        <f>F17-E17</f>
        <v>2</v>
      </c>
      <c r="H17" s="11">
        <f>VLOOKUP(D17,$B$5:$C$7,2,FALSE)*G17</f>
        <v>290</v>
      </c>
      <c r="I17" s="11">
        <f>IF(AND(G17&gt;=5,D17="D"),(H17*0.1),0)</f>
        <v>0</v>
      </c>
      <c r="J17" s="11">
        <f>H17+$B$3-I17</f>
        <v>299.95</v>
      </c>
      <c r="K17" s="15">
        <f>J17*$B$4</f>
        <v>68.988500000000002</v>
      </c>
      <c r="L17" s="16">
        <f>J17+K17</f>
        <v>368.93849999999998</v>
      </c>
    </row>
    <row r="18" spans="1:12" x14ac:dyDescent="0.25">
      <c r="A18" s="11" t="s">
        <v>15</v>
      </c>
      <c r="B18" s="12" t="s">
        <v>34</v>
      </c>
      <c r="C18" s="13">
        <v>353868001120</v>
      </c>
      <c r="D18" s="13" t="s">
        <v>9</v>
      </c>
      <c r="E18" s="6">
        <v>44568</v>
      </c>
      <c r="F18" s="14">
        <v>44570</v>
      </c>
      <c r="G18" s="11">
        <f>F18-E18</f>
        <v>2</v>
      </c>
      <c r="H18" s="11">
        <f>VLOOKUP(D18,$B$5:$C$7,2,FALSE)*G18</f>
        <v>198</v>
      </c>
      <c r="I18" s="11">
        <f>IF(AND(G18&gt;=5,D18="D"),(H18*0.1),0)</f>
        <v>0</v>
      </c>
      <c r="J18" s="11">
        <f>H18+$B$3-I18</f>
        <v>207.95</v>
      </c>
      <c r="K18" s="15">
        <f>J18*$B$4</f>
        <v>47.828499999999998</v>
      </c>
      <c r="L18" s="16">
        <f>J18+K18</f>
        <v>255.77849999999998</v>
      </c>
    </row>
    <row r="19" spans="1:12" x14ac:dyDescent="0.25">
      <c r="A19" s="11" t="s">
        <v>18</v>
      </c>
      <c r="B19" s="12" t="s">
        <v>37</v>
      </c>
      <c r="C19" s="13">
        <v>353868001123</v>
      </c>
      <c r="D19" s="13" t="s">
        <v>9</v>
      </c>
      <c r="E19" s="6">
        <v>44589</v>
      </c>
      <c r="F19" s="14">
        <v>44591</v>
      </c>
      <c r="G19" s="11">
        <f>F19-E19</f>
        <v>2</v>
      </c>
      <c r="H19" s="11">
        <f>VLOOKUP(D19,$B$5:$C$7,2,FALSE)*G19</f>
        <v>198</v>
      </c>
      <c r="I19" s="11">
        <f>IF(AND(G19&gt;=5,D19="D"),(H19*0.1),0)</f>
        <v>0</v>
      </c>
      <c r="J19" s="11">
        <f>H19+$B$3-I19</f>
        <v>207.95</v>
      </c>
      <c r="K19" s="15">
        <f>J19*$B$4</f>
        <v>47.828499999999998</v>
      </c>
      <c r="L19" s="16">
        <f>J19+K19</f>
        <v>255.77849999999998</v>
      </c>
    </row>
    <row r="20" spans="1:12" x14ac:dyDescent="0.25">
      <c r="A20" s="11" t="s">
        <v>17</v>
      </c>
      <c r="B20" s="12" t="s">
        <v>36</v>
      </c>
      <c r="C20" s="13">
        <v>353868001122</v>
      </c>
      <c r="D20" s="13" t="s">
        <v>10</v>
      </c>
      <c r="E20" s="6">
        <v>44582</v>
      </c>
      <c r="F20" s="14">
        <v>44583</v>
      </c>
      <c r="G20" s="11">
        <f>F20-E20</f>
        <v>1</v>
      </c>
      <c r="H20" s="11">
        <f>VLOOKUP(D20,$B$5:$C$7,2,FALSE)*G20</f>
        <v>145</v>
      </c>
      <c r="I20" s="11">
        <f>IF(AND(G20&gt;=5,D20="D"),(H20*0.1),0)</f>
        <v>0</v>
      </c>
      <c r="J20" s="11">
        <f>H20+$B$3-I20</f>
        <v>154.94999999999999</v>
      </c>
      <c r="K20" s="15">
        <f>J20*$B$4</f>
        <v>35.638500000000001</v>
      </c>
      <c r="L20" s="16">
        <f>J20+K20</f>
        <v>190.58849999999998</v>
      </c>
    </row>
    <row r="21" spans="1:12" ht="15.75" thickBot="1" x14ac:dyDescent="0.3">
      <c r="F21" s="7" t="s">
        <v>44</v>
      </c>
      <c r="G21" s="21">
        <f>SUM(G11:G20)</f>
        <v>36</v>
      </c>
      <c r="H21" s="21">
        <f t="shared" ref="H21:L21" si="0">SUM(H11:H20)</f>
        <v>4938</v>
      </c>
      <c r="I21" s="21">
        <f t="shared" ref="I21" si="1">IF(G21&gt;5,H21*0.1,0)</f>
        <v>493.8</v>
      </c>
      <c r="J21" s="21">
        <f t="shared" si="0"/>
        <v>4863.4999999999991</v>
      </c>
      <c r="K21" s="22">
        <f t="shared" si="0"/>
        <v>1118.6050000000002</v>
      </c>
      <c r="L21" s="23">
        <f t="shared" si="0"/>
        <v>5982.1050000000014</v>
      </c>
    </row>
    <row r="22" spans="1:12" ht="15.75" thickTop="1" x14ac:dyDescent="0.25"/>
  </sheetData>
  <sortState xmlns:xlrd2="http://schemas.microsoft.com/office/spreadsheetml/2017/richdata2" ref="A11:L20">
    <sortCondition descending="1" ref="L11:L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4E3E-242C-4FBC-810E-89C3030201B0}">
  <dimension ref="A1"/>
  <sheetViews>
    <sheetView workbookViewId="0">
      <selection activeCell="M6" sqref="M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69BE-D95C-48AB-9A3E-338983E2CD9D}">
  <sheetPr filterMode="1"/>
  <dimension ref="A1:L22"/>
  <sheetViews>
    <sheetView workbookViewId="0">
      <selection activeCell="A22" sqref="A22"/>
    </sheetView>
  </sheetViews>
  <sheetFormatPr defaultRowHeight="15" x14ac:dyDescent="0.25"/>
  <cols>
    <col min="1" max="1" width="16.42578125" bestFit="1" customWidth="1"/>
    <col min="2" max="2" width="29" bestFit="1" customWidth="1"/>
    <col min="3" max="3" width="13.140625" bestFit="1" customWidth="1"/>
    <col min="4" max="4" width="6.5703125" bestFit="1" customWidth="1"/>
    <col min="5" max="5" width="11.5703125" bestFit="1" customWidth="1"/>
    <col min="6" max="6" width="10.7109375" bestFit="1" customWidth="1"/>
    <col min="7" max="8" width="6.7109375" bestFit="1" customWidth="1"/>
    <col min="9" max="10" width="8.7109375" bestFit="1" customWidth="1"/>
    <col min="11" max="11" width="10" bestFit="1" customWidth="1"/>
  </cols>
  <sheetData>
    <row r="1" spans="1:12" ht="27.7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0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17" t="s">
        <v>27</v>
      </c>
      <c r="B3" s="17">
        <v>9.9499999999999993</v>
      </c>
      <c r="C3" s="17"/>
    </row>
    <row r="4" spans="1:12" x14ac:dyDescent="0.25">
      <c r="A4" s="17" t="s">
        <v>29</v>
      </c>
      <c r="B4" s="18">
        <v>0.23</v>
      </c>
      <c r="C4" s="17"/>
    </row>
    <row r="5" spans="1:12" x14ac:dyDescent="0.25">
      <c r="A5" s="17" t="s">
        <v>8</v>
      </c>
      <c r="B5" s="17" t="s">
        <v>9</v>
      </c>
      <c r="C5" s="19">
        <v>99</v>
      </c>
      <c r="D5" s="4"/>
    </row>
    <row r="6" spans="1:12" x14ac:dyDescent="0.25">
      <c r="A6" s="17" t="s">
        <v>25</v>
      </c>
      <c r="B6" s="17" t="s">
        <v>10</v>
      </c>
      <c r="C6" s="19">
        <v>145</v>
      </c>
      <c r="D6" s="4"/>
    </row>
    <row r="7" spans="1:12" x14ac:dyDescent="0.25">
      <c r="A7" s="17" t="s">
        <v>26</v>
      </c>
      <c r="B7" s="17" t="s">
        <v>11</v>
      </c>
      <c r="C7" s="19">
        <v>175</v>
      </c>
      <c r="D7" s="4"/>
      <c r="E7" s="24"/>
      <c r="F7" s="3"/>
      <c r="G7" s="3"/>
      <c r="H7" s="3"/>
      <c r="I7" s="3"/>
      <c r="J7" s="3"/>
      <c r="K7" s="3"/>
      <c r="L7" s="3"/>
    </row>
    <row r="9" spans="1:12" x14ac:dyDescent="0.25">
      <c r="D9" s="20" t="s">
        <v>45</v>
      </c>
      <c r="E9" s="20" t="s">
        <v>2</v>
      </c>
      <c r="F9" s="20" t="s">
        <v>3</v>
      </c>
      <c r="G9" s="20" t="s">
        <v>4</v>
      </c>
      <c r="H9" s="20" t="s">
        <v>12</v>
      </c>
    </row>
    <row r="10" spans="1:12" x14ac:dyDescent="0.25">
      <c r="A10" s="20" t="s">
        <v>0</v>
      </c>
      <c r="B10" s="20" t="s">
        <v>5</v>
      </c>
      <c r="C10" s="20" t="s">
        <v>6</v>
      </c>
      <c r="D10" s="20" t="s">
        <v>46</v>
      </c>
      <c r="E10" s="20" t="s">
        <v>1</v>
      </c>
      <c r="F10" s="20" t="s">
        <v>1</v>
      </c>
      <c r="G10" s="20" t="s">
        <v>12</v>
      </c>
      <c r="H10" s="20" t="s">
        <v>30</v>
      </c>
      <c r="I10" s="20" t="s">
        <v>47</v>
      </c>
      <c r="J10" s="20" t="s">
        <v>31</v>
      </c>
      <c r="K10" s="20" t="s">
        <v>32</v>
      </c>
      <c r="L10" s="20" t="s">
        <v>33</v>
      </c>
    </row>
    <row r="11" spans="1:12" x14ac:dyDescent="0.25">
      <c r="A11" s="11" t="s">
        <v>15</v>
      </c>
      <c r="B11" s="12" t="s">
        <v>34</v>
      </c>
      <c r="C11" s="13">
        <v>353868001120</v>
      </c>
      <c r="D11" s="13" t="s">
        <v>9</v>
      </c>
      <c r="E11" s="6">
        <v>44568</v>
      </c>
      <c r="F11" s="14">
        <v>44570</v>
      </c>
      <c r="G11" s="11">
        <f>F11-E11</f>
        <v>2</v>
      </c>
      <c r="H11" s="11">
        <f>VLOOKUP(D11,$B$5:$C$7,2,FALSE)*G11</f>
        <v>198</v>
      </c>
      <c r="I11" s="11">
        <f>IF(AND(G11&gt;=5,D11="D"),(H11*0.1),0)</f>
        <v>0</v>
      </c>
      <c r="J11" s="11">
        <f>H11+$B$3-I11</f>
        <v>207.95</v>
      </c>
      <c r="K11" s="15">
        <f>J11*$B$4</f>
        <v>47.828499999999998</v>
      </c>
      <c r="L11" s="16">
        <f>J11+K11</f>
        <v>255.77849999999998</v>
      </c>
    </row>
    <row r="12" spans="1:12" x14ac:dyDescent="0.25">
      <c r="A12" s="11" t="s">
        <v>16</v>
      </c>
      <c r="B12" s="12" t="s">
        <v>35</v>
      </c>
      <c r="C12" s="13">
        <v>353868001121</v>
      </c>
      <c r="D12" s="13" t="s">
        <v>9</v>
      </c>
      <c r="E12" s="6">
        <v>44575</v>
      </c>
      <c r="F12" s="14">
        <v>44579</v>
      </c>
      <c r="G12" s="11">
        <f t="shared" ref="G12:G20" si="0">F12-E12</f>
        <v>4</v>
      </c>
      <c r="H12" s="11">
        <f>VLOOKUP(D12,$B$5:$C$7,2,FALSE)*G12</f>
        <v>396</v>
      </c>
      <c r="I12" s="11">
        <f t="shared" ref="I12:I20" si="1">IF(AND(G12&gt;=5,D12="D"),(H12*0.1),0)</f>
        <v>0</v>
      </c>
      <c r="J12" s="11">
        <f t="shared" ref="J12:J20" si="2">H12+$B$3-I12</f>
        <v>405.95</v>
      </c>
      <c r="K12" s="15">
        <f t="shared" ref="K12:K20" si="3">J12*$B$4</f>
        <v>93.368499999999997</v>
      </c>
      <c r="L12" s="16">
        <f t="shared" ref="L12:L20" si="4">J12+K12</f>
        <v>499.31849999999997</v>
      </c>
    </row>
    <row r="13" spans="1:12" hidden="1" x14ac:dyDescent="0.25">
      <c r="A13" s="11" t="s">
        <v>17</v>
      </c>
      <c r="B13" s="12" t="s">
        <v>36</v>
      </c>
      <c r="C13" s="13">
        <v>353868001122</v>
      </c>
      <c r="D13" s="13" t="s">
        <v>10</v>
      </c>
      <c r="E13" s="6">
        <v>44582</v>
      </c>
      <c r="F13" s="14">
        <v>44583</v>
      </c>
      <c r="G13" s="11">
        <f t="shared" si="0"/>
        <v>1</v>
      </c>
      <c r="H13" s="11">
        <f>VLOOKUP(D13,$B$5:$C$7,2,FALSE)*G13</f>
        <v>145</v>
      </c>
      <c r="I13" s="11">
        <f t="shared" si="1"/>
        <v>0</v>
      </c>
      <c r="J13" s="11">
        <f t="shared" si="2"/>
        <v>154.94999999999999</v>
      </c>
      <c r="K13" s="15">
        <f t="shared" si="3"/>
        <v>35.638500000000001</v>
      </c>
      <c r="L13" s="16">
        <f t="shared" si="4"/>
        <v>190.58849999999998</v>
      </c>
    </row>
    <row r="14" spans="1:12" x14ac:dyDescent="0.25">
      <c r="A14" s="11" t="s">
        <v>18</v>
      </c>
      <c r="B14" s="12" t="s">
        <v>37</v>
      </c>
      <c r="C14" s="13">
        <v>353868001123</v>
      </c>
      <c r="D14" s="13" t="s">
        <v>9</v>
      </c>
      <c r="E14" s="6">
        <v>44589</v>
      </c>
      <c r="F14" s="14">
        <v>44591</v>
      </c>
      <c r="G14" s="11">
        <f t="shared" si="0"/>
        <v>2</v>
      </c>
      <c r="H14" s="11">
        <f>VLOOKUP(D14,$B$5:$C$7,2,FALSE)*G14</f>
        <v>198</v>
      </c>
      <c r="I14" s="11">
        <f t="shared" si="1"/>
        <v>0</v>
      </c>
      <c r="J14" s="11">
        <f t="shared" si="2"/>
        <v>207.95</v>
      </c>
      <c r="K14" s="15">
        <f t="shared" si="3"/>
        <v>47.828499999999998</v>
      </c>
      <c r="L14" s="16">
        <f t="shared" si="4"/>
        <v>255.77849999999998</v>
      </c>
    </row>
    <row r="15" spans="1:12" hidden="1" x14ac:dyDescent="0.25">
      <c r="A15" s="11" t="s">
        <v>19</v>
      </c>
      <c r="B15" s="12" t="s">
        <v>38</v>
      </c>
      <c r="C15" s="13">
        <v>353868001124</v>
      </c>
      <c r="D15" s="13" t="s">
        <v>10</v>
      </c>
      <c r="E15" s="6">
        <v>44596</v>
      </c>
      <c r="F15" s="14">
        <v>44603</v>
      </c>
      <c r="G15" s="11">
        <f t="shared" si="0"/>
        <v>7</v>
      </c>
      <c r="H15" s="11">
        <f>VLOOKUP(D15,$B$5:$C$7,2,FALSE)*G15</f>
        <v>1015</v>
      </c>
      <c r="I15" s="11">
        <f t="shared" si="1"/>
        <v>101.5</v>
      </c>
      <c r="J15" s="11">
        <f t="shared" si="2"/>
        <v>923.45</v>
      </c>
      <c r="K15" s="15">
        <f t="shared" si="3"/>
        <v>212.39350000000002</v>
      </c>
      <c r="L15" s="16">
        <f t="shared" si="4"/>
        <v>1135.8434999999999</v>
      </c>
    </row>
    <row r="16" spans="1:12" x14ac:dyDescent="0.25">
      <c r="A16" s="11" t="s">
        <v>20</v>
      </c>
      <c r="B16" s="12" t="s">
        <v>39</v>
      </c>
      <c r="C16" s="13">
        <v>353868001125</v>
      </c>
      <c r="D16" s="13" t="s">
        <v>9</v>
      </c>
      <c r="E16" s="6">
        <v>44603</v>
      </c>
      <c r="F16" s="14">
        <v>44607</v>
      </c>
      <c r="G16" s="11">
        <f t="shared" si="0"/>
        <v>4</v>
      </c>
      <c r="H16" s="11">
        <f>VLOOKUP(D16,$B$5:$C$7,2,FALSE)*G16</f>
        <v>396</v>
      </c>
      <c r="I16" s="11">
        <f t="shared" si="1"/>
        <v>0</v>
      </c>
      <c r="J16" s="11">
        <f t="shared" si="2"/>
        <v>405.95</v>
      </c>
      <c r="K16" s="15">
        <f t="shared" si="3"/>
        <v>93.368499999999997</v>
      </c>
      <c r="L16" s="16">
        <f t="shared" si="4"/>
        <v>499.31849999999997</v>
      </c>
    </row>
    <row r="17" spans="1:12" hidden="1" x14ac:dyDescent="0.25">
      <c r="A17" s="11" t="s">
        <v>21</v>
      </c>
      <c r="B17" s="12" t="s">
        <v>40</v>
      </c>
      <c r="C17" s="13">
        <v>353868001126</v>
      </c>
      <c r="D17" s="13" t="s">
        <v>10</v>
      </c>
      <c r="E17" s="6">
        <v>44610</v>
      </c>
      <c r="F17" s="14">
        <v>44612</v>
      </c>
      <c r="G17" s="11">
        <f t="shared" si="0"/>
        <v>2</v>
      </c>
      <c r="H17" s="11">
        <f>VLOOKUP(D17,$B$5:$C$7,2,FALSE)*G17</f>
        <v>290</v>
      </c>
      <c r="I17" s="11">
        <f t="shared" si="1"/>
        <v>0</v>
      </c>
      <c r="J17" s="11">
        <f t="shared" si="2"/>
        <v>299.95</v>
      </c>
      <c r="K17" s="15">
        <f t="shared" si="3"/>
        <v>68.988500000000002</v>
      </c>
      <c r="L17" s="16">
        <f t="shared" si="4"/>
        <v>368.93849999999998</v>
      </c>
    </row>
    <row r="18" spans="1:12" hidden="1" x14ac:dyDescent="0.25">
      <c r="A18" s="11" t="s">
        <v>22</v>
      </c>
      <c r="B18" s="12" t="s">
        <v>41</v>
      </c>
      <c r="C18" s="13">
        <v>353868001127</v>
      </c>
      <c r="D18" s="13" t="s">
        <v>11</v>
      </c>
      <c r="E18" s="6">
        <v>44617</v>
      </c>
      <c r="F18" s="14">
        <v>44620</v>
      </c>
      <c r="G18" s="11">
        <f t="shared" si="0"/>
        <v>3</v>
      </c>
      <c r="H18" s="11">
        <f>VLOOKUP(D18,$B$5:$C$7,2,FALSE)*G18</f>
        <v>525</v>
      </c>
      <c r="I18" s="11">
        <f t="shared" si="1"/>
        <v>0</v>
      </c>
      <c r="J18" s="11">
        <f t="shared" si="2"/>
        <v>534.95000000000005</v>
      </c>
      <c r="K18" s="15">
        <f t="shared" si="3"/>
        <v>123.03850000000001</v>
      </c>
      <c r="L18" s="16">
        <f t="shared" si="4"/>
        <v>657.98850000000004</v>
      </c>
    </row>
    <row r="19" spans="1:12" hidden="1" x14ac:dyDescent="0.25">
      <c r="A19" s="11" t="s">
        <v>23</v>
      </c>
      <c r="B19" s="12" t="s">
        <v>42</v>
      </c>
      <c r="C19" s="13">
        <v>353868001128</v>
      </c>
      <c r="D19" s="13" t="s">
        <v>11</v>
      </c>
      <c r="E19" s="6">
        <v>44624</v>
      </c>
      <c r="F19" s="14">
        <v>44630</v>
      </c>
      <c r="G19" s="11">
        <f t="shared" si="0"/>
        <v>6</v>
      </c>
      <c r="H19" s="11">
        <f>VLOOKUP(D19,$B$5:$C$7,2,FALSE)*G19</f>
        <v>1050</v>
      </c>
      <c r="I19" s="11">
        <f t="shared" si="1"/>
        <v>0</v>
      </c>
      <c r="J19" s="11">
        <f t="shared" si="2"/>
        <v>1059.95</v>
      </c>
      <c r="K19" s="15">
        <f t="shared" si="3"/>
        <v>243.78850000000003</v>
      </c>
      <c r="L19" s="16">
        <f t="shared" si="4"/>
        <v>1303.7385000000002</v>
      </c>
    </row>
    <row r="20" spans="1:12" hidden="1" x14ac:dyDescent="0.25">
      <c r="A20" s="11" t="s">
        <v>24</v>
      </c>
      <c r="B20" s="12" t="s">
        <v>43</v>
      </c>
      <c r="C20" s="13">
        <v>353868001129</v>
      </c>
      <c r="D20" s="13" t="s">
        <v>10</v>
      </c>
      <c r="E20" s="6">
        <v>44631</v>
      </c>
      <c r="F20" s="14">
        <v>44636</v>
      </c>
      <c r="G20" s="11">
        <f t="shared" si="0"/>
        <v>5</v>
      </c>
      <c r="H20" s="11">
        <f>VLOOKUP(D20,$B$5:$C$7,2,FALSE)*G20</f>
        <v>725</v>
      </c>
      <c r="I20" s="11">
        <f t="shared" si="1"/>
        <v>72.5</v>
      </c>
      <c r="J20" s="11">
        <f t="shared" si="2"/>
        <v>662.45</v>
      </c>
      <c r="K20" s="15">
        <f t="shared" si="3"/>
        <v>152.36350000000002</v>
      </c>
      <c r="L20" s="16">
        <f t="shared" si="4"/>
        <v>814.81350000000009</v>
      </c>
    </row>
    <row r="21" spans="1:12" ht="15.75" thickBot="1" x14ac:dyDescent="0.3">
      <c r="F21" s="7" t="s">
        <v>44</v>
      </c>
      <c r="G21" s="21">
        <f>SUM(G11:G20)</f>
        <v>36</v>
      </c>
      <c r="H21" s="21">
        <f t="shared" ref="H21:L21" si="5">SUM(H11:H20)</f>
        <v>4938</v>
      </c>
      <c r="I21" s="21">
        <f t="shared" ref="I21" si="6">IF(G21&gt;5,H21*0.1,0)</f>
        <v>493.8</v>
      </c>
      <c r="J21" s="21">
        <f t="shared" si="5"/>
        <v>4863.4999999999991</v>
      </c>
      <c r="K21" s="22">
        <f t="shared" si="5"/>
        <v>1118.605</v>
      </c>
      <c r="L21" s="23">
        <f t="shared" si="5"/>
        <v>5982.1049999999996</v>
      </c>
    </row>
    <row r="22" spans="1:12" ht="15.75" thickTop="1" x14ac:dyDescent="0.25"/>
  </sheetData>
  <autoFilter ref="A10:L21" xr:uid="{21DC69BE-D95C-48AB-9A3E-338983E2CD9D}">
    <filterColumn colId="3">
      <filters blank="1">
        <filter val="S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5084-055E-4216-9F3B-1D7FC00911D9}">
  <dimension ref="A1:L22"/>
  <sheetViews>
    <sheetView showFormulas="1" topLeftCell="C1" workbookViewId="0">
      <selection activeCell="F4" sqref="F4"/>
    </sheetView>
  </sheetViews>
  <sheetFormatPr defaultRowHeight="15" x14ac:dyDescent="0.25"/>
  <cols>
    <col min="1" max="1" width="18" bestFit="1" customWidth="1"/>
    <col min="2" max="2" width="14.5703125" bestFit="1" customWidth="1"/>
    <col min="3" max="3" width="6.7109375" bestFit="1" customWidth="1"/>
    <col min="4" max="4" width="3.42578125" bestFit="1" customWidth="1"/>
    <col min="5" max="5" width="5.85546875" bestFit="1" customWidth="1"/>
    <col min="6" max="6" width="5.140625" bestFit="1" customWidth="1"/>
    <col min="7" max="7" width="7.42578125" bestFit="1" customWidth="1"/>
    <col min="8" max="8" width="18.7109375" bestFit="1" customWidth="1"/>
    <col min="9" max="9" width="18" bestFit="1" customWidth="1"/>
    <col min="10" max="10" width="7" bestFit="1" customWidth="1"/>
    <col min="11" max="11" width="7.28515625" bestFit="1" customWidth="1"/>
    <col min="12" max="12" width="7" bestFit="1" customWidth="1"/>
  </cols>
  <sheetData>
    <row r="1" spans="1:12" ht="27.7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0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17" t="s">
        <v>27</v>
      </c>
      <c r="B3" s="17">
        <v>9.9499999999999993</v>
      </c>
      <c r="C3" s="17"/>
    </row>
    <row r="4" spans="1:12" x14ac:dyDescent="0.25">
      <c r="A4" s="17" t="s">
        <v>29</v>
      </c>
      <c r="B4" s="18">
        <v>0.23</v>
      </c>
      <c r="C4" s="17"/>
    </row>
    <row r="5" spans="1:12" x14ac:dyDescent="0.25">
      <c r="A5" s="17" t="s">
        <v>8</v>
      </c>
      <c r="B5" s="17" t="s">
        <v>9</v>
      </c>
      <c r="C5" s="19">
        <v>99</v>
      </c>
      <c r="D5" s="4"/>
    </row>
    <row r="6" spans="1:12" x14ac:dyDescent="0.25">
      <c r="A6" s="17" t="s">
        <v>25</v>
      </c>
      <c r="B6" s="17" t="s">
        <v>10</v>
      </c>
      <c r="C6" s="19">
        <v>145</v>
      </c>
      <c r="D6" s="4"/>
    </row>
    <row r="7" spans="1:12" x14ac:dyDescent="0.25">
      <c r="A7" s="17" t="s">
        <v>26</v>
      </c>
      <c r="B7" s="17" t="s">
        <v>11</v>
      </c>
      <c r="C7" s="19">
        <v>175</v>
      </c>
      <c r="D7" s="4"/>
      <c r="E7" s="24"/>
      <c r="K7" s="3"/>
      <c r="L7" s="3"/>
    </row>
    <row r="9" spans="1:12" x14ac:dyDescent="0.25">
      <c r="D9" s="20" t="s">
        <v>45</v>
      </c>
      <c r="E9" s="20" t="s">
        <v>2</v>
      </c>
      <c r="F9" s="20" t="s">
        <v>3</v>
      </c>
      <c r="G9" s="20" t="s">
        <v>4</v>
      </c>
      <c r="H9" s="20" t="s">
        <v>12</v>
      </c>
    </row>
    <row r="10" spans="1:12" x14ac:dyDescent="0.25">
      <c r="A10" s="20" t="s">
        <v>0</v>
      </c>
      <c r="B10" s="20" t="s">
        <v>5</v>
      </c>
      <c r="C10" s="20" t="s">
        <v>6</v>
      </c>
      <c r="D10" s="20" t="s">
        <v>46</v>
      </c>
      <c r="E10" s="20" t="s">
        <v>1</v>
      </c>
      <c r="F10" s="20" t="s">
        <v>1</v>
      </c>
      <c r="G10" s="20" t="s">
        <v>12</v>
      </c>
      <c r="H10" s="20" t="s">
        <v>30</v>
      </c>
      <c r="I10" s="20" t="s">
        <v>47</v>
      </c>
      <c r="J10" s="20" t="s">
        <v>31</v>
      </c>
      <c r="K10" s="20" t="s">
        <v>32</v>
      </c>
      <c r="L10" s="20" t="s">
        <v>33</v>
      </c>
    </row>
    <row r="11" spans="1:12" x14ac:dyDescent="0.25">
      <c r="A11" s="11" t="s">
        <v>15</v>
      </c>
      <c r="B11" s="12" t="s">
        <v>34</v>
      </c>
      <c r="C11" s="13">
        <v>353868001120</v>
      </c>
      <c r="D11" s="13" t="s">
        <v>9</v>
      </c>
      <c r="E11" s="6">
        <v>44568</v>
      </c>
      <c r="F11" s="14">
        <v>44570</v>
      </c>
      <c r="G11" s="11">
        <f>F11-E11</f>
        <v>2</v>
      </c>
      <c r="H11" s="11">
        <f>VLOOKUP(D11,$B$5:$C$7,2,FALSE)*G11</f>
        <v>198</v>
      </c>
      <c r="I11" s="11">
        <f>IF(AND(G11&gt;=5,D11="D"),(H11*0.1),0)</f>
        <v>0</v>
      </c>
      <c r="J11" s="11">
        <f>H11+$B$3-I11</f>
        <v>207.95</v>
      </c>
      <c r="K11" s="15">
        <f>J11*$B$4</f>
        <v>47.828499999999998</v>
      </c>
      <c r="L11" s="16">
        <f>J11+K11</f>
        <v>255.77849999999998</v>
      </c>
    </row>
    <row r="12" spans="1:12" x14ac:dyDescent="0.25">
      <c r="A12" s="11" t="s">
        <v>16</v>
      </c>
      <c r="B12" s="12" t="s">
        <v>35</v>
      </c>
      <c r="C12" s="13">
        <v>353868001121</v>
      </c>
      <c r="D12" s="13" t="s">
        <v>9</v>
      </c>
      <c r="E12" s="6">
        <v>44575</v>
      </c>
      <c r="F12" s="14">
        <v>44579</v>
      </c>
      <c r="G12" s="11">
        <f t="shared" ref="G12:G20" si="0">F12-E12</f>
        <v>4</v>
      </c>
      <c r="H12" s="11">
        <f>VLOOKUP(D12,$B$5:$C$7,2,FALSE)*G12</f>
        <v>396</v>
      </c>
      <c r="I12" s="11">
        <f t="shared" ref="I12:I20" si="1">IF(AND(G12&gt;=5,D12="D"),(H12*0.1),0)</f>
        <v>0</v>
      </c>
      <c r="J12" s="11">
        <f t="shared" ref="J12:J20" si="2">H12+$B$3-I12</f>
        <v>405.95</v>
      </c>
      <c r="K12" s="15">
        <f t="shared" ref="K12:K20" si="3">J12*$B$4</f>
        <v>93.368499999999997</v>
      </c>
      <c r="L12" s="16">
        <f t="shared" ref="L12:L20" si="4">J12+K12</f>
        <v>499.31849999999997</v>
      </c>
    </row>
    <row r="13" spans="1:12" x14ac:dyDescent="0.25">
      <c r="A13" s="11" t="s">
        <v>17</v>
      </c>
      <c r="B13" s="12" t="s">
        <v>36</v>
      </c>
      <c r="C13" s="13">
        <v>353868001122</v>
      </c>
      <c r="D13" s="13" t="s">
        <v>10</v>
      </c>
      <c r="E13" s="6">
        <v>44582</v>
      </c>
      <c r="F13" s="14">
        <v>44583</v>
      </c>
      <c r="G13" s="11">
        <f t="shared" si="0"/>
        <v>1</v>
      </c>
      <c r="H13" s="11">
        <f>VLOOKUP(D13,$B$5:$C$7,2,FALSE)*G13</f>
        <v>145</v>
      </c>
      <c r="I13" s="11">
        <f t="shared" si="1"/>
        <v>0</v>
      </c>
      <c r="J13" s="11">
        <f t="shared" si="2"/>
        <v>154.94999999999999</v>
      </c>
      <c r="K13" s="15">
        <f t="shared" si="3"/>
        <v>35.638500000000001</v>
      </c>
      <c r="L13" s="16">
        <f t="shared" si="4"/>
        <v>190.58849999999998</v>
      </c>
    </row>
    <row r="14" spans="1:12" x14ac:dyDescent="0.25">
      <c r="A14" s="11" t="s">
        <v>18</v>
      </c>
      <c r="B14" s="12" t="s">
        <v>37</v>
      </c>
      <c r="C14" s="13">
        <v>353868001123</v>
      </c>
      <c r="D14" s="13" t="s">
        <v>9</v>
      </c>
      <c r="E14" s="6">
        <v>44589</v>
      </c>
      <c r="F14" s="14">
        <v>44591</v>
      </c>
      <c r="G14" s="11">
        <f t="shared" si="0"/>
        <v>2</v>
      </c>
      <c r="H14" s="11">
        <f>VLOOKUP(D14,$B$5:$C$7,2,FALSE)*G14</f>
        <v>198</v>
      </c>
      <c r="I14" s="11">
        <f t="shared" si="1"/>
        <v>0</v>
      </c>
      <c r="J14" s="11">
        <f t="shared" si="2"/>
        <v>207.95</v>
      </c>
      <c r="K14" s="15">
        <f t="shared" si="3"/>
        <v>47.828499999999998</v>
      </c>
      <c r="L14" s="16">
        <f t="shared" si="4"/>
        <v>255.77849999999998</v>
      </c>
    </row>
    <row r="15" spans="1:12" x14ac:dyDescent="0.25">
      <c r="A15" s="11" t="s">
        <v>19</v>
      </c>
      <c r="B15" s="12" t="s">
        <v>38</v>
      </c>
      <c r="C15" s="13">
        <v>353868001124</v>
      </c>
      <c r="D15" s="13" t="s">
        <v>10</v>
      </c>
      <c r="E15" s="6">
        <v>44596</v>
      </c>
      <c r="F15" s="14">
        <v>44603</v>
      </c>
      <c r="G15" s="11">
        <f t="shared" si="0"/>
        <v>7</v>
      </c>
      <c r="H15" s="11">
        <f>VLOOKUP(D15,$B$5:$C$7,2,FALSE)*G15</f>
        <v>1015</v>
      </c>
      <c r="I15" s="11">
        <f t="shared" si="1"/>
        <v>101.5</v>
      </c>
      <c r="J15" s="11">
        <f t="shared" si="2"/>
        <v>923.45</v>
      </c>
      <c r="K15" s="15">
        <f t="shared" si="3"/>
        <v>212.39350000000002</v>
      </c>
      <c r="L15" s="16">
        <f t="shared" si="4"/>
        <v>1135.8434999999999</v>
      </c>
    </row>
    <row r="16" spans="1:12" x14ac:dyDescent="0.25">
      <c r="A16" s="11" t="s">
        <v>20</v>
      </c>
      <c r="B16" s="12" t="s">
        <v>39</v>
      </c>
      <c r="C16" s="13">
        <v>353868001125</v>
      </c>
      <c r="D16" s="13" t="s">
        <v>9</v>
      </c>
      <c r="E16" s="6">
        <v>44603</v>
      </c>
      <c r="F16" s="14">
        <v>44607</v>
      </c>
      <c r="G16" s="11">
        <f t="shared" si="0"/>
        <v>4</v>
      </c>
      <c r="H16" s="11">
        <f>VLOOKUP(D16,$B$5:$C$7,2,FALSE)*G16</f>
        <v>396</v>
      </c>
      <c r="I16" s="11">
        <f t="shared" si="1"/>
        <v>0</v>
      </c>
      <c r="J16" s="11">
        <f t="shared" si="2"/>
        <v>405.95</v>
      </c>
      <c r="K16" s="15">
        <f t="shared" si="3"/>
        <v>93.368499999999997</v>
      </c>
      <c r="L16" s="16">
        <f t="shared" si="4"/>
        <v>499.31849999999997</v>
      </c>
    </row>
    <row r="17" spans="1:12" x14ac:dyDescent="0.25">
      <c r="A17" s="11" t="s">
        <v>21</v>
      </c>
      <c r="B17" s="12" t="s">
        <v>40</v>
      </c>
      <c r="C17" s="13">
        <v>353868001126</v>
      </c>
      <c r="D17" s="13" t="s">
        <v>10</v>
      </c>
      <c r="E17" s="6">
        <v>44610</v>
      </c>
      <c r="F17" s="14">
        <v>44612</v>
      </c>
      <c r="G17" s="11">
        <f t="shared" si="0"/>
        <v>2</v>
      </c>
      <c r="H17" s="11">
        <f>VLOOKUP(D17,$B$5:$C$7,2,FALSE)*G17</f>
        <v>290</v>
      </c>
      <c r="I17" s="11">
        <f t="shared" si="1"/>
        <v>0</v>
      </c>
      <c r="J17" s="11">
        <f t="shared" si="2"/>
        <v>299.95</v>
      </c>
      <c r="K17" s="15">
        <f t="shared" si="3"/>
        <v>68.988500000000002</v>
      </c>
      <c r="L17" s="16">
        <f t="shared" si="4"/>
        <v>368.93849999999998</v>
      </c>
    </row>
    <row r="18" spans="1:12" x14ac:dyDescent="0.25">
      <c r="A18" s="11" t="s">
        <v>22</v>
      </c>
      <c r="B18" s="12" t="s">
        <v>41</v>
      </c>
      <c r="C18" s="13">
        <v>353868001127</v>
      </c>
      <c r="D18" s="13" t="s">
        <v>11</v>
      </c>
      <c r="E18" s="6">
        <v>44617</v>
      </c>
      <c r="F18" s="14">
        <v>44620</v>
      </c>
      <c r="G18" s="11">
        <f t="shared" si="0"/>
        <v>3</v>
      </c>
      <c r="H18" s="11">
        <f>VLOOKUP(D18,$B$5:$C$7,2,FALSE)*G18</f>
        <v>525</v>
      </c>
      <c r="I18" s="11">
        <f t="shared" si="1"/>
        <v>0</v>
      </c>
      <c r="J18" s="11">
        <f t="shared" si="2"/>
        <v>534.95000000000005</v>
      </c>
      <c r="K18" s="15">
        <f t="shared" si="3"/>
        <v>123.03850000000001</v>
      </c>
      <c r="L18" s="16">
        <f t="shared" si="4"/>
        <v>657.98850000000004</v>
      </c>
    </row>
    <row r="19" spans="1:12" x14ac:dyDescent="0.25">
      <c r="A19" s="11" t="s">
        <v>23</v>
      </c>
      <c r="B19" s="12" t="s">
        <v>42</v>
      </c>
      <c r="C19" s="13">
        <v>353868001128</v>
      </c>
      <c r="D19" s="13" t="s">
        <v>11</v>
      </c>
      <c r="E19" s="6">
        <v>44624</v>
      </c>
      <c r="F19" s="14">
        <v>44630</v>
      </c>
      <c r="G19" s="11">
        <f t="shared" si="0"/>
        <v>6</v>
      </c>
      <c r="H19" s="11">
        <f>VLOOKUP(D19,$B$5:$C$7,2,FALSE)*G19</f>
        <v>1050</v>
      </c>
      <c r="I19" s="11">
        <f t="shared" si="1"/>
        <v>0</v>
      </c>
      <c r="J19" s="11">
        <f t="shared" si="2"/>
        <v>1059.95</v>
      </c>
      <c r="K19" s="15">
        <f t="shared" si="3"/>
        <v>243.78850000000003</v>
      </c>
      <c r="L19" s="16">
        <f t="shared" si="4"/>
        <v>1303.7385000000002</v>
      </c>
    </row>
    <row r="20" spans="1:12" x14ac:dyDescent="0.25">
      <c r="A20" s="11" t="s">
        <v>24</v>
      </c>
      <c r="B20" s="12" t="s">
        <v>43</v>
      </c>
      <c r="C20" s="13">
        <v>353868001129</v>
      </c>
      <c r="D20" s="13" t="s">
        <v>10</v>
      </c>
      <c r="E20" s="6">
        <v>44631</v>
      </c>
      <c r="F20" s="14">
        <v>44636</v>
      </c>
      <c r="G20" s="11">
        <f t="shared" si="0"/>
        <v>5</v>
      </c>
      <c r="H20" s="11">
        <f>VLOOKUP(D20,$B$5:$C$7,2,FALSE)*G20</f>
        <v>725</v>
      </c>
      <c r="I20" s="11">
        <f t="shared" si="1"/>
        <v>72.5</v>
      </c>
      <c r="J20" s="11">
        <f t="shared" si="2"/>
        <v>662.45</v>
      </c>
      <c r="K20" s="15">
        <f t="shared" si="3"/>
        <v>152.36350000000002</v>
      </c>
      <c r="L20" s="16">
        <f t="shared" si="4"/>
        <v>814.81350000000009</v>
      </c>
    </row>
    <row r="21" spans="1:12" ht="15.75" thickBot="1" x14ac:dyDescent="0.3">
      <c r="F21" s="7" t="s">
        <v>44</v>
      </c>
      <c r="G21" s="21">
        <f>SUM(G11:G20)</f>
        <v>36</v>
      </c>
      <c r="H21" s="21">
        <f t="shared" ref="H21:L21" si="5">SUM(H11:H20)</f>
        <v>4938</v>
      </c>
      <c r="I21" s="21">
        <f t="shared" ref="I21" si="6">IF(G21&gt;5,H21*0.1,0)</f>
        <v>493.8</v>
      </c>
      <c r="J21" s="21">
        <f t="shared" si="5"/>
        <v>4863.4999999999991</v>
      </c>
      <c r="K21" s="22">
        <f t="shared" si="5"/>
        <v>1118.605</v>
      </c>
      <c r="L21" s="23">
        <f t="shared" si="5"/>
        <v>5982.1049999999996</v>
      </c>
    </row>
    <row r="22" spans="1:12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Formulae</vt:lpstr>
      <vt:lpstr>Sorted</vt:lpstr>
      <vt:lpstr>Chart</vt:lpstr>
      <vt:lpstr>Filtered</vt:lpstr>
      <vt:lpstr>Show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cp:lastPrinted>2022-01-09T13:29:01Z</cp:lastPrinted>
  <dcterms:created xsi:type="dcterms:W3CDTF">2022-01-09T12:28:56Z</dcterms:created>
  <dcterms:modified xsi:type="dcterms:W3CDTF">2022-01-09T14:23:11Z</dcterms:modified>
</cp:coreProperties>
</file>